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bookViews>
    <workbookView xWindow="735" yWindow="4305" windowWidth="22065" windowHeight="8040"/>
  </bookViews>
  <sheets>
    <sheet name="Manual Arts - Narrative" sheetId="2" r:id="rId1"/>
  </sheets>
  <definedNames>
    <definedName name="_xlnm.Print_Area" localSheetId="0">'Manual Arts - Narrative'!$A$1:$AC$87</definedName>
    <definedName name="_xlnm.Print_Titles" localSheetId="0">'Manual Arts - Narrative'!$7:$9</definedName>
  </definedNames>
  <calcPr calcId="145621" concurrentCalc="0"/>
</workbook>
</file>

<file path=xl/calcChain.xml><?xml version="1.0" encoding="utf-8"?>
<calcChain xmlns="http://schemas.openxmlformats.org/spreadsheetml/2006/main">
  <c r="AB71" i="2" l="1"/>
  <c r="AB86" i="2"/>
  <c r="AB78" i="2"/>
  <c r="AB68" i="2"/>
  <c r="AB53" i="2"/>
  <c r="AB36" i="2"/>
  <c r="AB27" i="2"/>
  <c r="AB82" i="2"/>
  <c r="AB87" i="2"/>
  <c r="AB92" i="2"/>
  <c r="AA71" i="2"/>
  <c r="AB89" i="2"/>
  <c r="AA86" i="2"/>
  <c r="AA78" i="2"/>
  <c r="AA68" i="2"/>
  <c r="AA53" i="2"/>
  <c r="AA36" i="2"/>
  <c r="AA27" i="2"/>
  <c r="AA82" i="2"/>
  <c r="AA87" i="2"/>
  <c r="AA89" i="2"/>
  <c r="Z68" i="2"/>
  <c r="Z78" i="2"/>
  <c r="Z53" i="2"/>
  <c r="Z36" i="2"/>
  <c r="Z27" i="2"/>
  <c r="R68" i="2"/>
  <c r="S71" i="2"/>
  <c r="S75" i="2"/>
  <c r="S42" i="2"/>
  <c r="S44" i="2"/>
  <c r="S45" i="2"/>
  <c r="S46" i="2"/>
  <c r="S53" i="2"/>
  <c r="S35" i="2"/>
  <c r="S29" i="2"/>
  <c r="S30" i="2"/>
  <c r="S27" i="2"/>
  <c r="S81" i="2"/>
  <c r="S68" i="2"/>
  <c r="S86" i="2"/>
  <c r="Y78" i="2"/>
  <c r="Y68" i="2"/>
  <c r="Y53" i="2"/>
  <c r="Y36" i="2"/>
  <c r="Y27" i="2"/>
  <c r="X78" i="2"/>
  <c r="X68" i="2"/>
  <c r="X53" i="2"/>
  <c r="X36" i="2"/>
  <c r="X27" i="2"/>
  <c r="X86" i="2"/>
  <c r="U78" i="2"/>
  <c r="R85" i="2"/>
  <c r="R86" i="2"/>
  <c r="B68" i="2"/>
  <c r="R78" i="2"/>
  <c r="B78" i="2"/>
  <c r="R46" i="2"/>
  <c r="R53" i="2"/>
  <c r="Q86" i="2"/>
  <c r="Q81" i="2"/>
  <c r="R81" i="2"/>
  <c r="Q78" i="2"/>
  <c r="Q68" i="2"/>
  <c r="Q53" i="2"/>
  <c r="Q36" i="2"/>
  <c r="R36" i="2"/>
  <c r="Q27" i="2"/>
  <c r="R27" i="2"/>
  <c r="O27" i="2"/>
  <c r="P27" i="2"/>
  <c r="V53" i="2"/>
  <c r="W53" i="2"/>
  <c r="V36" i="2"/>
  <c r="W36" i="2"/>
  <c r="V27" i="2"/>
  <c r="W27" i="2"/>
  <c r="O86" i="2"/>
  <c r="P86" i="2"/>
  <c r="O81" i="2"/>
  <c r="P81" i="2"/>
  <c r="O78" i="2"/>
  <c r="P78" i="2"/>
  <c r="O68" i="2"/>
  <c r="P68" i="2"/>
  <c r="O53" i="2"/>
  <c r="P53" i="2"/>
  <c r="O36" i="2"/>
  <c r="P36" i="2"/>
  <c r="I86" i="2"/>
  <c r="I81" i="2"/>
  <c r="I78" i="2"/>
  <c r="I68" i="2"/>
  <c r="I53" i="2"/>
  <c r="I27" i="2"/>
  <c r="H36" i="2"/>
  <c r="I36" i="2"/>
  <c r="W86" i="2"/>
  <c r="M86" i="2"/>
  <c r="N86" i="2"/>
  <c r="W81" i="2"/>
  <c r="M81" i="2"/>
  <c r="N81" i="2"/>
  <c r="W78" i="2"/>
  <c r="W68" i="2"/>
  <c r="W82" i="2"/>
  <c r="W87" i="2"/>
  <c r="W89" i="2"/>
  <c r="M78" i="2"/>
  <c r="N78" i="2"/>
  <c r="M68" i="2"/>
  <c r="N68" i="2"/>
  <c r="M53" i="2"/>
  <c r="N53" i="2"/>
  <c r="M36" i="2"/>
  <c r="N36" i="2"/>
  <c r="M27" i="2"/>
  <c r="N27" i="2"/>
  <c r="F86" i="2"/>
  <c r="G86" i="2"/>
  <c r="H86" i="2"/>
  <c r="F81" i="2"/>
  <c r="G81" i="2"/>
  <c r="H81" i="2"/>
  <c r="F78" i="2"/>
  <c r="G78" i="2"/>
  <c r="H78" i="2"/>
  <c r="F68" i="2"/>
  <c r="G68" i="2"/>
  <c r="H68" i="2"/>
  <c r="F53" i="2"/>
  <c r="G53" i="2"/>
  <c r="H53" i="2"/>
  <c r="F36" i="2"/>
  <c r="G36" i="2"/>
  <c r="G27" i="2"/>
  <c r="G82" i="2"/>
  <c r="G87" i="2"/>
  <c r="G89" i="2"/>
  <c r="F27" i="2"/>
  <c r="H27" i="2"/>
  <c r="E27" i="2"/>
  <c r="K27" i="2"/>
  <c r="L27" i="2"/>
  <c r="U27" i="2"/>
  <c r="E36" i="2"/>
  <c r="K36" i="2"/>
  <c r="L36" i="2"/>
  <c r="U36" i="2"/>
  <c r="E53" i="2"/>
  <c r="K53" i="2"/>
  <c r="L53" i="2"/>
  <c r="U53" i="2"/>
  <c r="E68" i="2"/>
  <c r="K68" i="2"/>
  <c r="L68" i="2"/>
  <c r="U68" i="2"/>
  <c r="V68" i="2"/>
  <c r="E78" i="2"/>
  <c r="E81" i="2"/>
  <c r="K78" i="2"/>
  <c r="K81" i="2"/>
  <c r="K86" i="2"/>
  <c r="L78" i="2"/>
  <c r="V78" i="2"/>
  <c r="L81" i="2"/>
  <c r="U81" i="2"/>
  <c r="V81" i="2"/>
  <c r="E86" i="2"/>
  <c r="L86" i="2"/>
  <c r="U86" i="2"/>
  <c r="V86" i="2"/>
  <c r="D27" i="2"/>
  <c r="B81" i="2"/>
  <c r="B36" i="2"/>
  <c r="B27" i="2"/>
  <c r="B86" i="2"/>
  <c r="B53" i="2"/>
  <c r="D36" i="2"/>
  <c r="D53" i="2"/>
  <c r="D68" i="2"/>
  <c r="D78" i="2"/>
  <c r="D81" i="2"/>
  <c r="D86" i="2"/>
  <c r="L82" i="2"/>
  <c r="L87" i="2"/>
  <c r="L89" i="2"/>
  <c r="Z86" i="2"/>
  <c r="AA92" i="2"/>
  <c r="U82" i="2"/>
  <c r="B82" i="2"/>
  <c r="V82" i="2"/>
  <c r="V87" i="2"/>
  <c r="V89" i="2"/>
  <c r="F82" i="2"/>
  <c r="F87" i="2"/>
  <c r="F89" i="2"/>
  <c r="N82" i="2"/>
  <c r="N87" i="2"/>
  <c r="N89" i="2"/>
  <c r="S36" i="2"/>
  <c r="S78" i="2"/>
  <c r="E82" i="2"/>
  <c r="E87" i="2"/>
  <c r="E89" i="2"/>
  <c r="K82" i="2"/>
  <c r="K87" i="2"/>
  <c r="K89" i="2"/>
  <c r="D82" i="2"/>
  <c r="D87" i="2"/>
  <c r="D89" i="2"/>
  <c r="H82" i="2"/>
  <c r="H87" i="2"/>
  <c r="H89" i="2"/>
  <c r="R82" i="2"/>
  <c r="R87" i="2"/>
  <c r="R89" i="2"/>
  <c r="O82" i="2"/>
  <c r="O87" i="2"/>
  <c r="O89" i="2"/>
  <c r="S82" i="2"/>
  <c r="S87" i="2"/>
  <c r="S89" i="2"/>
  <c r="I82" i="2"/>
  <c r="I87" i="2"/>
  <c r="I89" i="2"/>
  <c r="P82" i="2"/>
  <c r="P87" i="2"/>
  <c r="P89" i="2"/>
  <c r="Q82" i="2"/>
  <c r="Q87" i="2"/>
  <c r="Q89" i="2"/>
  <c r="U87" i="2"/>
  <c r="U89" i="2"/>
  <c r="M82" i="2"/>
  <c r="M87" i="2"/>
  <c r="M89" i="2"/>
  <c r="X82" i="2"/>
  <c r="X87" i="2"/>
  <c r="X89" i="2"/>
  <c r="Y82" i="2"/>
  <c r="Y85" i="2"/>
  <c r="Y86" i="2"/>
  <c r="Y87" i="2"/>
  <c r="Y89" i="2"/>
  <c r="Z82" i="2"/>
  <c r="Z87" i="2"/>
  <c r="Z89" i="2"/>
  <c r="Z92" i="2"/>
</calcChain>
</file>

<file path=xl/sharedStrings.xml><?xml version="1.0" encoding="utf-8"?>
<sst xmlns="http://schemas.openxmlformats.org/spreadsheetml/2006/main" count="151" uniqueCount="126">
  <si>
    <t>Object Code</t>
  </si>
  <si>
    <t>6000-6999</t>
  </si>
  <si>
    <t>1000-1999</t>
  </si>
  <si>
    <t>2000-2999</t>
  </si>
  <si>
    <t>3000-3999</t>
  </si>
  <si>
    <t>4000-4999</t>
  </si>
  <si>
    <t>5000-5999</t>
  </si>
  <si>
    <t>Activity Description</t>
  </si>
  <si>
    <t xml:space="preserve">SIG Funds Budgeted </t>
  </si>
  <si>
    <t>(Identified per year)</t>
  </si>
  <si>
    <t>7310/7350</t>
  </si>
  <si>
    <t>Budget Subtotals</t>
  </si>
  <si>
    <t>Totals</t>
  </si>
  <si>
    <t>CA Dept of Education</t>
  </si>
  <si>
    <t>Indirect</t>
  </si>
  <si>
    <t>Pre-Imp</t>
  </si>
  <si>
    <t>School Budget Narrative</t>
  </si>
  <si>
    <t>Please color all changes within your narratives.</t>
  </si>
  <si>
    <t>1000 Series Totals</t>
  </si>
  <si>
    <t>2000 Series Totals</t>
  </si>
  <si>
    <t>3000 Series Totals</t>
  </si>
  <si>
    <t>4000 Series Totals</t>
  </si>
  <si>
    <t>5000 Series Totals</t>
  </si>
  <si>
    <t>6000 Series Totals</t>
  </si>
  <si>
    <t>7000 Series Totals</t>
  </si>
  <si>
    <t>2000-Classified Personnel Salaries</t>
  </si>
  <si>
    <t>1000-Certificated Personnel Salaries</t>
  </si>
  <si>
    <t>Summer School</t>
  </si>
  <si>
    <t>Custodial Overtime</t>
  </si>
  <si>
    <t>Campus Aide 2 x 32 X$17= $1,088</t>
  </si>
  <si>
    <t>Custodial Overtime 2 x 50 x $30= $3,000</t>
  </si>
  <si>
    <t>3000-Employee Benefits</t>
  </si>
  <si>
    <t>New evaluation systems for teachers and school leaders-Stipends</t>
  </si>
  <si>
    <t>Training and individual growth allowances</t>
  </si>
  <si>
    <t>Instructional Specialists</t>
  </si>
  <si>
    <t>Counselor  Intervention/Mentoring Time</t>
  </si>
  <si>
    <t>Extended Day Calendar</t>
  </si>
  <si>
    <t>Pre/Mid/Post School Year Retreat</t>
  </si>
  <si>
    <t>Summer Bridge</t>
  </si>
  <si>
    <t>CAHSEE Boot Camp</t>
  </si>
  <si>
    <t>PSW</t>
  </si>
  <si>
    <t>College Counselor</t>
  </si>
  <si>
    <t>PSA</t>
  </si>
  <si>
    <t>Professional Development</t>
  </si>
  <si>
    <t>5000-Services &amp; Other Operating Expenditures</t>
  </si>
  <si>
    <t>4000-Books, Materials and Supplies</t>
  </si>
  <si>
    <t>Indirect Costs</t>
  </si>
  <si>
    <t>1100 1200 1300 1500 1900</t>
  </si>
  <si>
    <t>1100 1200 1300 1500</t>
  </si>
  <si>
    <t xml:space="preserve">1100 1200 1300 1500  </t>
  </si>
  <si>
    <t>1100 1300 1900</t>
  </si>
  <si>
    <t>1100 1200 1500</t>
  </si>
  <si>
    <t>2300 2400 2900</t>
  </si>
  <si>
    <t xml:space="preserve">2400 2900 </t>
  </si>
  <si>
    <t>3000 -3999</t>
  </si>
  <si>
    <t>4200 4300</t>
  </si>
  <si>
    <t>School Name: Manual Arts Senior High School</t>
  </si>
  <si>
    <t>1100 1300</t>
  </si>
  <si>
    <t>Pending Distribution - amended amount remaining</t>
  </si>
  <si>
    <t>FY 2012-13
Original Budget</t>
  </si>
  <si>
    <t>FY 2012-13
Budget Changes 11/2013</t>
  </si>
  <si>
    <t>FY 2012-13
Budget Changes 12/2012</t>
  </si>
  <si>
    <t>FY 2012-13
Budget Changes 01/2013</t>
  </si>
  <si>
    <t>FY 2012-13
Budget Changes 04/2013</t>
  </si>
  <si>
    <t>FY 2012-13
Budget Changes 05/2013</t>
  </si>
  <si>
    <t>FY 2013-14
Original Budget</t>
  </si>
  <si>
    <t>FY 2013-14
Budget Changes 04/2013</t>
  </si>
  <si>
    <t>FY 2013-14
Budget Changes 05/2013</t>
  </si>
  <si>
    <t>FY 2013-14
Budget Changes 11/2013</t>
  </si>
  <si>
    <t>FY 2013-14
Budget Changes 12/2013</t>
  </si>
  <si>
    <t>FY 2013-14
Budget Changes 01/2014</t>
  </si>
  <si>
    <t>FY 2013-14
Budget Changes 03/2014</t>
  </si>
  <si>
    <t>FY 2013-14
Budget Changes 05/2014</t>
  </si>
  <si>
    <t>FY 2014-15
Original Budget</t>
  </si>
  <si>
    <t>FY 2014-15
Budget Changes 04/2013</t>
  </si>
  <si>
    <t>FY 2014-15
Budget Changes 05/2013</t>
  </si>
  <si>
    <t>FY 2014-15
Budget Changes 11/2013</t>
  </si>
  <si>
    <t>FY 2013-14
Budget Changes (Actuals)</t>
  </si>
  <si>
    <t>FY 2014-15
Budget Changes Q2 - 10/2014</t>
  </si>
  <si>
    <t>FY 2014-15
Budget Changes Q2 - 11/2014</t>
  </si>
  <si>
    <t>Intervention Support Coordinator</t>
  </si>
  <si>
    <t>difference</t>
  </si>
  <si>
    <r>
      <t>New evaluation systems for teachers and principals</t>
    </r>
    <r>
      <rPr>
        <sz val="12"/>
        <rFont val="Arial"/>
        <family val="2"/>
      </rPr>
      <t xml:space="preserve"> – 
Stipends for participation: 
(</t>
    </r>
    <r>
      <rPr>
        <i/>
        <sz val="12"/>
        <rFont val="Arial"/>
        <family val="2"/>
      </rPr>
      <t xml:space="preserve">Year 1)- </t>
    </r>
    <r>
      <rPr>
        <sz val="12"/>
        <rFont val="Arial"/>
        <family val="2"/>
      </rPr>
      <t xml:space="preserve">93 </t>
    </r>
    <r>
      <rPr>
        <strike/>
        <sz val="12"/>
        <rFont val="Arial"/>
        <family val="2"/>
      </rPr>
      <t xml:space="preserve">108 </t>
    </r>
    <r>
      <rPr>
        <sz val="12"/>
        <rFont val="Arial"/>
        <family val="2"/>
      </rPr>
      <t xml:space="preserve">teachers and 4 </t>
    </r>
    <r>
      <rPr>
        <strike/>
        <sz val="12"/>
        <rFont val="Arial"/>
        <family val="2"/>
      </rPr>
      <t>5</t>
    </r>
    <r>
      <rPr>
        <sz val="12"/>
        <rFont val="Arial"/>
        <family val="2"/>
      </rPr>
      <t xml:space="preserve"> school leaders x </t>
    </r>
    <r>
      <rPr>
        <strike/>
        <sz val="12"/>
        <rFont val="Arial"/>
        <family val="2"/>
      </rPr>
      <t>$2,500</t>
    </r>
    <r>
      <rPr>
        <sz val="12"/>
        <rFont val="Arial"/>
        <family val="2"/>
      </rPr>
      <t xml:space="preserve"> $1,500 
(</t>
    </r>
    <r>
      <rPr>
        <i/>
        <sz val="12"/>
        <rFont val="Arial"/>
        <family val="2"/>
      </rPr>
      <t>Years 2-3)-</t>
    </r>
    <r>
      <rPr>
        <strike/>
        <sz val="12"/>
        <rFont val="Arial"/>
        <family val="2"/>
      </rPr>
      <t>108</t>
    </r>
    <r>
      <rPr>
        <sz val="12"/>
        <rFont val="Arial"/>
        <family val="2"/>
      </rPr>
      <t xml:space="preserve"> 66 teachers and </t>
    </r>
    <r>
      <rPr>
        <strike/>
        <sz val="12"/>
        <rFont val="Arial"/>
        <family val="2"/>
      </rPr>
      <t>5</t>
    </r>
    <r>
      <rPr>
        <sz val="12"/>
        <rFont val="Arial"/>
        <family val="2"/>
      </rPr>
      <t xml:space="preserve"> 6 school leaders x $1,500 </t>
    </r>
  </si>
  <si>
    <r>
      <t xml:space="preserve">Training and individual growth allowances: </t>
    </r>
    <r>
      <rPr>
        <sz val="12"/>
        <rFont val="Arial"/>
        <family val="2"/>
      </rPr>
      <t>(</t>
    </r>
    <r>
      <rPr>
        <i/>
        <sz val="12"/>
        <rFont val="Arial"/>
        <family val="2"/>
      </rPr>
      <t>Y2-3 only)</t>
    </r>
    <r>
      <rPr>
        <sz val="12"/>
        <rFont val="Arial"/>
        <family val="2"/>
      </rPr>
      <t>-</t>
    </r>
    <r>
      <rPr>
        <strike/>
        <sz val="12"/>
        <rFont val="Arial"/>
        <family val="2"/>
      </rPr>
      <t xml:space="preserve">108  </t>
    </r>
    <r>
      <rPr>
        <sz val="12"/>
        <rFont val="Arial"/>
        <family val="2"/>
      </rPr>
      <t xml:space="preserve">66 teachers and </t>
    </r>
    <r>
      <rPr>
        <strike/>
        <sz val="12"/>
        <rFont val="Arial"/>
        <family val="2"/>
      </rPr>
      <t>5</t>
    </r>
    <r>
      <rPr>
        <sz val="12"/>
        <rFont val="Arial"/>
        <family val="2"/>
      </rPr>
      <t xml:space="preserve"> 6 school leaders x $500</t>
    </r>
  </si>
  <si>
    <r>
      <t xml:space="preserve">Instructional Specialists – </t>
    </r>
    <r>
      <rPr>
        <sz val="12"/>
        <rFont val="Arial"/>
        <family val="2"/>
      </rPr>
      <t xml:space="preserve">Hire 3 core B basis instructional specialists trained by UCLA’s Center X or other higher institutions. These specialists will be content experts responsible for modeling lessons, providing data-driven content-specific professional development, and one-on-one teacher support.  
</t>
    </r>
    <r>
      <rPr>
        <i/>
        <sz val="12"/>
        <rFont val="Arial"/>
        <family val="2"/>
      </rPr>
      <t>(Y1-</t>
    </r>
    <r>
      <rPr>
        <i/>
        <strike/>
        <sz val="12"/>
        <rFont val="Arial"/>
        <family val="2"/>
      </rPr>
      <t>Y3</t>
    </r>
    <r>
      <rPr>
        <i/>
        <sz val="12"/>
        <rFont val="Arial"/>
        <family val="2"/>
      </rPr>
      <t xml:space="preserve">) 
</t>
    </r>
    <r>
      <rPr>
        <sz val="12"/>
        <rFont val="Arial"/>
        <family val="2"/>
      </rPr>
      <t xml:space="preserve">3 instructional specialists x </t>
    </r>
    <r>
      <rPr>
        <strike/>
        <sz val="12"/>
        <rFont val="Arial"/>
        <family val="2"/>
      </rPr>
      <t>$111,065</t>
    </r>
    <r>
      <rPr>
        <sz val="12"/>
        <rFont val="Arial"/>
        <family val="2"/>
      </rPr>
      <t xml:space="preserve"> $97,359 
(Y2-3) 
3 instructional specialists x $86,287</t>
    </r>
  </si>
  <si>
    <r>
      <t xml:space="preserve">Extended Day Calendar – </t>
    </r>
    <r>
      <rPr>
        <sz val="12"/>
        <rFont val="Arial"/>
        <family val="2"/>
      </rPr>
      <t>Increase the instructional day by 30 minutes in order to ensure that all students have extra time for learning. (</t>
    </r>
    <r>
      <rPr>
        <i/>
        <sz val="12"/>
        <rFont val="Arial"/>
        <family val="2"/>
      </rPr>
      <t>Y1-</t>
    </r>
    <r>
      <rPr>
        <i/>
        <strike/>
        <sz val="12"/>
        <rFont val="Arial"/>
        <family val="2"/>
      </rPr>
      <t>Y3</t>
    </r>
    <r>
      <rPr>
        <sz val="12"/>
        <rFont val="Arial"/>
        <family val="2"/>
      </rPr>
      <t xml:space="preserve">) 30 minutes per day x 173 days x 93 </t>
    </r>
    <r>
      <rPr>
        <b/>
        <strike/>
        <sz val="12"/>
        <rFont val="Arial"/>
        <family val="2"/>
      </rPr>
      <t>108</t>
    </r>
    <r>
      <rPr>
        <b/>
        <sz val="12"/>
        <rFont val="Arial"/>
        <family val="2"/>
      </rPr>
      <t xml:space="preserve"> teachers</t>
    </r>
    <r>
      <rPr>
        <sz val="12"/>
        <rFont val="Arial"/>
        <family val="2"/>
      </rPr>
      <t xml:space="preserve">  (Y2-3) 30 minutes per day X173 X 66 teachers </t>
    </r>
    <r>
      <rPr>
        <strike/>
        <sz val="12"/>
        <rFont val="Arial"/>
        <family val="2"/>
      </rPr>
      <t>(</t>
    </r>
    <r>
      <rPr>
        <i/>
        <strike/>
        <sz val="12"/>
        <rFont val="Arial"/>
        <family val="2"/>
      </rPr>
      <t>Y1 – Y3</t>
    </r>
    <r>
      <rPr>
        <strike/>
        <sz val="12"/>
        <rFont val="Arial"/>
        <family val="2"/>
      </rPr>
      <t xml:space="preserve">) 30 minutes per day x 173 days x </t>
    </r>
    <r>
      <rPr>
        <b/>
        <strike/>
        <sz val="12"/>
        <rFont val="Arial"/>
        <family val="2"/>
      </rPr>
      <t>5 administrators</t>
    </r>
    <r>
      <rPr>
        <strike/>
        <sz val="12"/>
        <rFont val="Arial"/>
        <family val="2"/>
      </rPr>
      <t xml:space="preserve">  </t>
    </r>
  </si>
  <si>
    <r>
      <t xml:space="preserve">Pre/Mid/Post School Year Retreat </t>
    </r>
    <r>
      <rPr>
        <sz val="12"/>
        <rFont val="Arial"/>
        <family val="2"/>
      </rPr>
      <t xml:space="preserve">– We will hold a one-week on-campus retreat prior to the school year to allow for school-wide PD, planning, and data analysis. Staff will come together for 3 days after first semester for data analysis, reflection and determine next steps (Y1 only). Staff will come together again 2 days at end of the school year to engage in reflection, data analysis, and planning for the following year. 
Y1: </t>
    </r>
    <r>
      <rPr>
        <strike/>
        <sz val="12"/>
        <rFont val="Arial"/>
        <family val="2"/>
      </rPr>
      <t>113</t>
    </r>
    <r>
      <rPr>
        <sz val="12"/>
        <rFont val="Arial"/>
        <family val="2"/>
      </rPr>
      <t xml:space="preserve"> 97 teachers &amp; administrators x </t>
    </r>
    <r>
      <rPr>
        <strike/>
        <sz val="12"/>
        <rFont val="Arial"/>
        <family val="2"/>
      </rPr>
      <t>10</t>
    </r>
    <r>
      <rPr>
        <sz val="12"/>
        <rFont val="Arial"/>
        <family val="2"/>
      </rPr>
      <t xml:space="preserve"> 9 days x 5.5 hours @ $25/hour, Y2-3: </t>
    </r>
    <r>
      <rPr>
        <strike/>
        <sz val="12"/>
        <rFont val="Arial"/>
        <family val="2"/>
      </rPr>
      <t xml:space="preserve">113 </t>
    </r>
    <r>
      <rPr>
        <sz val="12"/>
        <rFont val="Arial"/>
        <family val="2"/>
      </rPr>
      <t xml:space="preserve">72 teachers &amp; administrators x </t>
    </r>
    <r>
      <rPr>
        <strike/>
        <sz val="12"/>
        <rFont val="Arial"/>
        <family val="2"/>
      </rPr>
      <t>13</t>
    </r>
    <r>
      <rPr>
        <sz val="12"/>
        <rFont val="Arial"/>
        <family val="2"/>
      </rPr>
      <t xml:space="preserve"> 9 days x </t>
    </r>
    <r>
      <rPr>
        <strike/>
        <sz val="12"/>
        <rFont val="Arial"/>
        <family val="2"/>
      </rPr>
      <t>6</t>
    </r>
    <r>
      <rPr>
        <sz val="12"/>
        <rFont val="Arial"/>
        <family val="2"/>
      </rPr>
      <t xml:space="preserve"> 8.25 hours @ $25/hour,  Y3:72 teachers &amp; administrators x  8 days x 6 hours @ $25/hour</t>
    </r>
  </si>
  <si>
    <r>
      <t xml:space="preserve">Counselor Intervention/Mentoring Time </t>
    </r>
    <r>
      <rPr>
        <sz val="12"/>
        <rFont val="Arial"/>
        <family val="2"/>
      </rPr>
      <t xml:space="preserve">– Counselors will spend time beyond the school day visiting families and meeting with students to ensure that all students are on track with A – G and graduation requirements. 
</t>
    </r>
    <r>
      <rPr>
        <strike/>
        <sz val="12"/>
        <rFont val="Arial"/>
        <family val="2"/>
      </rPr>
      <t>10 counselors x 12 hours x $66/hour</t>
    </r>
    <r>
      <rPr>
        <sz val="12"/>
        <rFont val="Arial"/>
        <family val="2"/>
      </rPr>
      <t>. Y3: 10 counselors X15.15 hours x $66/hour=$10,000</t>
    </r>
  </si>
  <si>
    <r>
      <t xml:space="preserve">Summer School 
</t>
    </r>
    <r>
      <rPr>
        <sz val="12"/>
        <rFont val="Arial"/>
        <family val="2"/>
      </rPr>
      <t xml:space="preserve">Provide a robust summer program that allows for enrichment courses and credit recovery for students. 
12 Teachers X 20 hours x 4 weeks x $65/hr= $62,400 
1 Principal X 20 hours x 4 weeks X $75.40= $6,032 
1 Counselor X 20 hours x 4 weeks X $65/hr= $5,200
</t>
    </r>
    <r>
      <rPr>
        <i/>
        <sz val="11"/>
        <rFont val="Arial"/>
        <family val="2"/>
      </rPr>
      <t>Y2: incl expenditures for summer 2013.  summer 2014 - most funded by core waiver</t>
    </r>
  </si>
  <si>
    <r>
      <t xml:space="preserve">Summer School: </t>
    </r>
    <r>
      <rPr>
        <sz val="12"/>
        <rFont val="Arial"/>
        <family val="2"/>
      </rPr>
      <t>Nurse X-time.  The nurse will provide health services to students attending summer school.
99 hours x $67.57 including benefits</t>
    </r>
  </si>
  <si>
    <r>
      <t xml:space="preserve">PSW 
</t>
    </r>
    <r>
      <rPr>
        <sz val="12"/>
        <rFont val="Arial"/>
        <family val="2"/>
      </rPr>
      <t xml:space="preserve">Work with homeless and foster care students and their families to address social conditions connected to poverty. 
</t>
    </r>
    <r>
      <rPr>
        <b/>
        <sz val="12"/>
        <rFont val="Arial"/>
        <family val="2"/>
      </rPr>
      <t>Y2-3:$76,506</t>
    </r>
  </si>
  <si>
    <r>
      <t xml:space="preserve">College Counselor 
</t>
    </r>
    <r>
      <rPr>
        <sz val="12"/>
        <rFont val="Arial"/>
        <family val="2"/>
      </rPr>
      <t>Enhance and accelerate the development of a “college going culture.” Will meet with students and parents to educate and bring awareness to students and their families regarding the college acceptance process. 
Y2-3: $75,592</t>
    </r>
  </si>
  <si>
    <r>
      <t>Diploma Project</t>
    </r>
    <r>
      <rPr>
        <b/>
        <sz val="12"/>
        <rFont val="Arial"/>
        <family val="2"/>
      </rPr>
      <t xml:space="preserve"> Guidance Counselor</t>
    </r>
    <r>
      <rPr>
        <sz val="12"/>
        <rFont val="Arial"/>
        <family val="2"/>
      </rPr>
      <t>: This person will focus on Dropout Prevention. To ensure our students who are currently behind in credits are supported and advancing towards graduation this individual will strategically monitor and provide guidance to all those who are at-risk of not graduating and who left Manual Arts due to lack of credits. 
Y2-3: $78,517</t>
    </r>
  </si>
  <si>
    <r>
      <t xml:space="preserve">PSA 
</t>
    </r>
    <r>
      <rPr>
        <sz val="11"/>
        <rFont val="Arial"/>
        <family val="2"/>
      </rPr>
      <t>A PSA will help the school increase its attendance rate to meet or exceed its target, which is 75% of our students with 96% or higher attendance. Y2-3: $75,506</t>
    </r>
  </si>
  <si>
    <r>
      <t>Intervention Support Coordinator</t>
    </r>
    <r>
      <rPr>
        <sz val="12"/>
        <rFont val="Arial"/>
        <family val="2"/>
      </rPr>
      <t xml:space="preserve"> ISC will assist in the use of student centered data, plan and deliver professional development, instructional support for CCSS, conduct demonstration lessons, help teachers with differentiated instruction.</t>
    </r>
  </si>
  <si>
    <r>
      <t xml:space="preserve">Professional Development: 
</t>
    </r>
    <r>
      <rPr>
        <sz val="12"/>
        <rFont val="Arial"/>
        <family val="2"/>
      </rPr>
      <t>Upon completion of four PD activities: 1) Universal workshops, 2) Book Study 3) Instructional Round Debriefs, and 4) Culturally Relevant Pedagogical Practices Training. $1500 x 90 teachers, counselors, coaches &amp; admins</t>
    </r>
  </si>
  <si>
    <r>
      <t xml:space="preserve">Summer Bridge 
</t>
    </r>
    <r>
      <rPr>
        <sz val="12"/>
        <rFont val="Arial"/>
        <family val="2"/>
      </rPr>
      <t>Year 1-3: 2 Campus Aides x 30 hours x $25/hr=$1500.00 
Custodial Overtime: $3,000 
Clerical Overtime: 1 office tech x $24/hr x 25 hours =$600.00</t>
    </r>
  </si>
  <si>
    <r>
      <t>Extended Day</t>
    </r>
    <r>
      <rPr>
        <sz val="12"/>
        <rFont val="Arial"/>
        <family val="2"/>
      </rPr>
      <t xml:space="preserve">- 
Clerical  Overtime </t>
    </r>
  </si>
  <si>
    <r>
      <t xml:space="preserve">Summer School 
</t>
    </r>
    <r>
      <rPr>
        <sz val="12"/>
        <rFont val="Arial"/>
        <family val="2"/>
      </rPr>
      <t>1 Office Tech X 20 hours X4 weeks X $16.38= $1,311</t>
    </r>
  </si>
  <si>
    <r>
      <t>Diplomas Project</t>
    </r>
    <r>
      <rPr>
        <sz val="12"/>
        <rFont val="Arial"/>
        <family val="2"/>
      </rPr>
      <t xml:space="preserve"> Guidance Counselor</t>
    </r>
  </si>
  <si>
    <r>
      <t>Summer Bridge-</t>
    </r>
    <r>
      <rPr>
        <sz val="12"/>
        <rFont val="Arial"/>
        <family val="2"/>
      </rPr>
      <t>Instructional Materials: (Art Supplies, Copy Paper, Consumables, etc.) Y1:$6.41 x 400 students=$2,564 
Y2: $8.79 x 400 students=$3,516 
Y3: $7.62 x 400 students=$3,048 
General Supplies: 
Y1:$6.40 x 400 students=$2,560 
Y2:$8.80x 400 students=$3,520 
Y3: $7.61 x 400 students=$3,044</t>
    </r>
  </si>
  <si>
    <r>
      <t>Pre/Mid/Post School Year Retreat-</t>
    </r>
    <r>
      <rPr>
        <sz val="12"/>
        <rFont val="Arial"/>
        <family val="2"/>
      </rPr>
      <t>Instructional Materials: 
Y1</t>
    </r>
    <r>
      <rPr>
        <strike/>
        <sz val="12"/>
        <rFont val="Arial"/>
        <family val="2"/>
      </rPr>
      <t>-3</t>
    </r>
    <r>
      <rPr>
        <sz val="12"/>
        <rFont val="Arial"/>
        <family val="2"/>
      </rPr>
      <t xml:space="preserve"> ($50 x 113) Y2-3 $50 X72</t>
    </r>
  </si>
  <si>
    <r>
      <t xml:space="preserve">CAHSEE Boot Camp - Instructional Materials </t>
    </r>
    <r>
      <rPr>
        <sz val="12"/>
        <rFont val="Arial"/>
        <family val="2"/>
      </rPr>
      <t>Consumable workbooks and supplies (Measuring Up).</t>
    </r>
  </si>
  <si>
    <r>
      <t>Summer School:</t>
    </r>
    <r>
      <rPr>
        <sz val="12"/>
        <rFont val="Arial"/>
        <family val="2"/>
      </rPr>
      <t xml:space="preserve"> IMA: Y1: $42.26 x 700 students. 
General Supplies: Y1: $42.26 x 700 students.  
IMA: Y2: $</t>
    </r>
    <r>
      <rPr>
        <strike/>
        <sz val="12"/>
        <rFont val="Arial"/>
        <family val="2"/>
      </rPr>
      <t>10.884</t>
    </r>
    <r>
      <rPr>
        <sz val="12"/>
        <rFont val="Arial"/>
        <family val="2"/>
      </rPr>
      <t xml:space="preserve"> 8.50x 700 students. 
General Supplies: Y2: $</t>
    </r>
    <r>
      <rPr>
        <strike/>
        <sz val="12"/>
        <rFont val="Arial"/>
        <family val="2"/>
      </rPr>
      <t>10.884</t>
    </r>
    <r>
      <rPr>
        <sz val="12"/>
        <rFont val="Arial"/>
        <family val="2"/>
      </rPr>
      <t xml:space="preserve"> 8.50 x 700 students.  
IMA: Y3: $</t>
    </r>
    <r>
      <rPr>
        <strike/>
        <sz val="12"/>
        <rFont val="Arial"/>
        <family val="2"/>
      </rPr>
      <t>4.28</t>
    </r>
    <r>
      <rPr>
        <sz val="12"/>
        <rFont val="Arial"/>
        <family val="2"/>
      </rPr>
      <t xml:space="preserve">  8.30X 700 students. 
General Supplies: Y3: </t>
    </r>
    <r>
      <rPr>
        <strike/>
        <sz val="12"/>
        <rFont val="Arial"/>
        <family val="2"/>
      </rPr>
      <t>$4.29</t>
    </r>
    <r>
      <rPr>
        <sz val="12"/>
        <rFont val="Arial"/>
        <family val="2"/>
      </rPr>
      <t xml:space="preserve"> $8.30 X700 students.</t>
    </r>
  </si>
  <si>
    <r>
      <t xml:space="preserve">APEX/E2020 Support: </t>
    </r>
    <r>
      <rPr>
        <sz val="12"/>
        <rFont val="Arial"/>
        <family val="2"/>
      </rPr>
      <t>We will purchase</t>
    </r>
    <r>
      <rPr>
        <b/>
        <sz val="12"/>
        <rFont val="Arial"/>
        <family val="2"/>
      </rPr>
      <t xml:space="preserve"> </t>
    </r>
    <r>
      <rPr>
        <sz val="12"/>
        <rFont val="Arial"/>
        <family val="2"/>
      </rPr>
      <t>120 computer towers with monitor, keyboard &amp; mouse to support the use of APEX/E2020 for credit recovery during the school year and summer school. Y1-$134,144</t>
    </r>
  </si>
  <si>
    <r>
      <t>Data Director</t>
    </r>
    <r>
      <rPr>
        <b/>
        <sz val="12"/>
        <rFont val="Arial"/>
        <family val="2"/>
      </rPr>
      <t xml:space="preserve"> Illuminate</t>
    </r>
    <r>
      <rPr>
        <sz val="12"/>
        <rFont val="Arial"/>
        <family val="2"/>
      </rPr>
      <t xml:space="preserve">– We will purchase </t>
    </r>
    <r>
      <rPr>
        <strike/>
        <sz val="12"/>
        <rFont val="Arial"/>
        <family val="2"/>
      </rPr>
      <t xml:space="preserve">Data Director </t>
    </r>
    <r>
      <rPr>
        <sz val="12"/>
        <rFont val="Arial"/>
        <family val="2"/>
      </rPr>
      <t>Illuminate in order to provide a robust and flexible assessment and data analysis system.  Administrators, instructional specialists and lead teachers will also be able to look at specific cohort performance over time.
Y1-System: 2000  1,870 students x $5.50$6.65/year =$13,300.00 10,285. Training:1 day of training @ $2,375 x 3 days=$5,000 
$7,500 Data Director Technical Services (Moved to 5000 series.) 
Y2 – Y3-System: 2000 1,425 students x $5.50 $6.65/year = $13,300 $7,838 
$7,500 Data Director Technical Services (Moved to 5000 series.)</t>
    </r>
  </si>
  <si>
    <r>
      <t xml:space="preserve">Extended Day: </t>
    </r>
    <r>
      <rPr>
        <sz val="12"/>
        <rFont val="Arial"/>
        <family val="2"/>
      </rPr>
      <t xml:space="preserve"> Increase the instructional day by 30 minutes in order to ensure that all students have extra time for learning. Y2: IMA 1550 students x </t>
    </r>
    <r>
      <rPr>
        <strike/>
        <sz val="12"/>
        <rFont val="Arial"/>
        <family val="2"/>
      </rPr>
      <t>$78.3788</t>
    </r>
    <r>
      <rPr>
        <sz val="12"/>
        <rFont val="Arial"/>
        <family val="2"/>
      </rPr>
      <t xml:space="preserve">  $44.669, General Supplies: 1550 students x </t>
    </r>
    <r>
      <rPr>
        <strike/>
        <sz val="12"/>
        <rFont val="Arial"/>
        <family val="2"/>
      </rPr>
      <t>$78.379</t>
    </r>
    <r>
      <rPr>
        <sz val="12"/>
        <rFont val="Arial"/>
        <family val="2"/>
      </rPr>
      <t xml:space="preserve">  $44.669 Y3: IMA  1,550 students X $19.35, IMA includes but is not limited to the Character and Leadership curriculum that supports intervention and enrichment through non-fiction reading and writing activities.  </t>
    </r>
  </si>
  <si>
    <r>
      <t xml:space="preserve">Tech upgrade: </t>
    </r>
    <r>
      <rPr>
        <sz val="12"/>
        <rFont val="Arial"/>
        <family val="2"/>
      </rPr>
      <t>Purchase new laptops, accessories and software for teachers to allow for full utilization of SMART boards in each classroom. Will help ensure teachers are familiar with 21</t>
    </r>
    <r>
      <rPr>
        <vertAlign val="superscript"/>
        <sz val="12"/>
        <rFont val="Arial"/>
        <family val="2"/>
      </rPr>
      <t>st</t>
    </r>
    <r>
      <rPr>
        <sz val="12"/>
        <rFont val="Arial"/>
        <family val="2"/>
      </rPr>
      <t xml:space="preserve"> Century tools to pass on to their students and increased collaboration in the classroom. Y2: </t>
    </r>
    <r>
      <rPr>
        <strike/>
        <sz val="12"/>
        <rFont val="Arial"/>
        <family val="2"/>
      </rPr>
      <t>$65,000</t>
    </r>
    <r>
      <rPr>
        <sz val="12"/>
        <rFont val="Arial"/>
        <family val="2"/>
      </rPr>
      <t xml:space="preserve"> $80,000</t>
    </r>
  </si>
  <si>
    <r>
      <t xml:space="preserve">Chrome Book Carts: </t>
    </r>
    <r>
      <rPr>
        <sz val="12"/>
        <rFont val="Arial"/>
        <family val="2"/>
      </rPr>
      <t xml:space="preserve">Due to a heavy emphasis on writing, research, and computer-based skills to support implementation of the Common Core State Standards (CCST), the council deems it necessary for all students and teachers to have access to classroom computers to support 21st Century teaching and learning. Y3: 15 chromebook carts with printers, $333,916 </t>
    </r>
  </si>
  <si>
    <r>
      <t>Summer Bridge-</t>
    </r>
    <r>
      <rPr>
        <b/>
        <sz val="11"/>
        <rFont val="Arial"/>
        <family val="2"/>
      </rPr>
      <t xml:space="preserve"> </t>
    </r>
    <r>
      <rPr>
        <sz val="12"/>
        <rFont val="Arial"/>
        <family val="2"/>
      </rPr>
      <t>Talent Development Technical Assistance for Curriculum Customization/Professional Development  -$3,500</t>
    </r>
  </si>
  <si>
    <r>
      <rPr>
        <b/>
        <strike/>
        <sz val="12"/>
        <rFont val="Arial"/>
        <family val="2"/>
      </rPr>
      <t>Data Director</t>
    </r>
    <r>
      <rPr>
        <b/>
        <sz val="12"/>
        <rFont val="Arial"/>
        <family val="2"/>
      </rPr>
      <t xml:space="preserve">  Illuminate</t>
    </r>
    <r>
      <rPr>
        <sz val="12"/>
        <rFont val="Arial"/>
        <family val="2"/>
      </rPr>
      <t xml:space="preserve">– We will purchase Illuminate in order to provide a robust and flexible assessment and data analysis system. Administrators, instructional specialists and lead teachers will also be able to look at specific cohort performance over time. 
Y1 System: </t>
    </r>
    <r>
      <rPr>
        <strike/>
        <sz val="12"/>
        <rFont val="Arial"/>
        <family val="2"/>
      </rPr>
      <t>2000 students x $6.65/year = $13,300.00</t>
    </r>
    <r>
      <rPr>
        <sz val="12"/>
        <rFont val="Arial"/>
        <family val="2"/>
      </rPr>
      <t xml:space="preserve">, </t>
    </r>
    <r>
      <rPr>
        <strike/>
        <sz val="12"/>
        <rFont val="Arial"/>
        <family val="2"/>
      </rPr>
      <t>Training: 1 day of training @ $2,375 x 3 days = $7,125</t>
    </r>
    <r>
      <rPr>
        <sz val="12"/>
        <rFont val="Arial"/>
        <family val="2"/>
      </rPr>
      <t xml:space="preserve"> Training: $5,000 </t>
    </r>
    <r>
      <rPr>
        <strike/>
        <sz val="12"/>
        <rFont val="Arial"/>
        <family val="2"/>
      </rPr>
      <t>$7,500 Data Director</t>
    </r>
    <r>
      <rPr>
        <sz val="12"/>
        <rFont val="Arial"/>
        <family val="2"/>
      </rPr>
      <t xml:space="preserve"> Technical Services, 
Y2-</t>
    </r>
    <r>
      <rPr>
        <strike/>
        <sz val="12"/>
        <rFont val="Arial"/>
        <family val="2"/>
      </rPr>
      <t>3</t>
    </r>
    <r>
      <rPr>
        <sz val="12"/>
        <rFont val="Arial"/>
        <family val="2"/>
      </rPr>
      <t xml:space="preserve">: </t>
    </r>
    <r>
      <rPr>
        <strike/>
        <sz val="12"/>
        <rFont val="Arial"/>
        <family val="2"/>
      </rPr>
      <t xml:space="preserve">System: 2000 students x $6.65/year = $13,300
$7,500 Data Director Technical Services
</t>
    </r>
    <r>
      <rPr>
        <sz val="12"/>
        <rFont val="Arial"/>
        <family val="2"/>
      </rPr>
      <t>Training: $4,500 &amp; $3,000 Technical Services, 
Y3: $3,000 Technical Services</t>
    </r>
  </si>
  <si>
    <r>
      <t xml:space="preserve">CA Subject Matters Project- </t>
    </r>
    <r>
      <rPr>
        <strike/>
        <sz val="12"/>
        <rFont val="Arial"/>
        <family val="2"/>
      </rPr>
      <t>The California Subject Matter Projects will provide PD focused on literacy across the curriculum to all content areas.</t>
    </r>
  </si>
  <si>
    <r>
      <t xml:space="preserve">International Schools- </t>
    </r>
    <r>
      <rPr>
        <strike/>
        <sz val="12"/>
        <rFont val="Arial"/>
        <family val="2"/>
      </rPr>
      <t>International Schools will provide PD focused on meeting the needs of our ELL student population.</t>
    </r>
  </si>
  <si>
    <r>
      <t xml:space="preserve">Science Equipment: </t>
    </r>
    <r>
      <rPr>
        <sz val="12"/>
        <rFont val="AvenirNext LT Pro Regular"/>
      </rPr>
      <t xml:space="preserve"> </t>
    </r>
    <r>
      <rPr>
        <sz val="12"/>
        <rFont val="Arial"/>
        <family val="2"/>
      </rPr>
      <t>Science equipment was purchased to specifically support scientific exploration and experimentation in the classroom with hands-on labs.  All sciences classes at Manual Arts have a laboratory component.  These lab materials provide students the opportunity to experience rigorous scientific inquiry in Physiology, Biotechnology, Forensics, and Genetics.  These supplies also support the development of SLC specific scientific elective courses.  </t>
    </r>
  </si>
  <si>
    <t>FY 2014-15
Budget Changes Q3 - 03/2015</t>
  </si>
  <si>
    <r>
      <t xml:space="preserve">CAHSEE Boot Camp </t>
    </r>
    <r>
      <rPr>
        <sz val="12"/>
        <rFont val="Arial"/>
        <family val="2"/>
      </rPr>
      <t>All 10</t>
    </r>
    <r>
      <rPr>
        <vertAlign val="superscript"/>
        <sz val="12"/>
        <rFont val="Arial"/>
        <family val="2"/>
      </rPr>
      <t>th</t>
    </r>
    <r>
      <rPr>
        <sz val="12"/>
        <rFont val="Arial"/>
        <family val="2"/>
      </rPr>
      <t xml:space="preserve"> grade students who are below basic in ELA/Math and 11</t>
    </r>
    <r>
      <rPr>
        <vertAlign val="superscript"/>
        <sz val="12"/>
        <rFont val="Arial"/>
        <family val="2"/>
      </rPr>
      <t>th</t>
    </r>
    <r>
      <rPr>
        <sz val="12"/>
        <rFont val="Arial"/>
        <family val="2"/>
      </rPr>
      <t xml:space="preserve"> and 12</t>
    </r>
    <r>
      <rPr>
        <vertAlign val="superscript"/>
        <sz val="12"/>
        <rFont val="Arial"/>
        <family val="2"/>
      </rPr>
      <t>th</t>
    </r>
    <r>
      <rPr>
        <sz val="12"/>
        <rFont val="Arial"/>
        <family val="2"/>
      </rPr>
      <t xml:space="preserve"> grade students who have not passed CAHSEE will be expected to participate in a Saturday intervention program in preparation for the CAHSEE. 
(Y1-Y3) 15 teachers + 1 counselor x 32 hours x $66/hr= $33,792. 
1 administrator x32 hours x $70= $2,240
</t>
    </r>
    <r>
      <rPr>
        <sz val="12"/>
        <color rgb="FFFF0000"/>
        <rFont val="Arial"/>
        <family val="2"/>
      </rPr>
      <t>Year 3 - funding thru core waiver</t>
    </r>
  </si>
  <si>
    <t>FY 2014-15
Budget Changes Q4 - 04/2015</t>
  </si>
  <si>
    <r>
      <t>DIPLOMA’s Now– Model</t>
    </r>
    <r>
      <rPr>
        <sz val="12"/>
        <rFont val="Arial"/>
        <family val="2"/>
      </rPr>
      <t xml:space="preserve"> is a unique partnership model that unites three organizations – John Hopkins Talent Development Secondary, City Year, and Communities In Schools (CIS)- which all have a proven track records of improving school success and student achievement, to create an innovative secondary school partnership focused on meeting the holistic needs of all students 
*John Hopkins’ FY12-13 contract was not paid in FY 12-13 but will be paid in FY 13-14.
FY 13-14 John Hopkins contract for $73,500 paid in FY 14-15.  Part of City Year contract for FY 13-14 paid in FY 14-15 = $15,967
Fund FY 15-16 City Year contract for $100,000.</t>
    </r>
    <r>
      <rPr>
        <sz val="12"/>
        <color rgb="FFFF0000"/>
        <rFont val="Arial"/>
        <family val="2"/>
      </rPr>
      <t xml:space="preserve">
Fund FY 15-16 John Hopkins contract for $54,000.</t>
    </r>
  </si>
  <si>
    <r>
      <t xml:space="preserve">Linked Learning- </t>
    </r>
    <r>
      <rPr>
        <sz val="11"/>
        <rFont val="Arial"/>
        <family val="2"/>
      </rPr>
      <t>LASSC Linked Learning personnel including a Linked Learning coach will work with Manual Arts administration and core groups of teachers, and NAF personnel to create a plan for Linked Learning. The plan will develop theme-based pathway programs at Manual Arts High School and a plan Linked Learning pathway implementation.
Part of FY 13-14 contract paid in FY 14-15 - $4,875.</t>
    </r>
  </si>
  <si>
    <r>
      <t>SAT Prep</t>
    </r>
    <r>
      <rPr>
        <sz val="12"/>
        <rFont val="Arial"/>
        <family val="2"/>
      </rPr>
      <t xml:space="preserve"> - All test prep tutoring is administered individually and preceded by a free diagnostic that will be used to pinpoint students' strengths and weaknesses, choose an appropriate tutor, and develop a student-specific tutoring plan.
Y2 = $10,000, Y3=$10,000
(Y3 - software portion of $1,919 moved to 4000 series)</t>
    </r>
  </si>
  <si>
    <r>
      <t xml:space="preserve">Edgenuity- </t>
    </r>
    <r>
      <rPr>
        <sz val="12"/>
        <rFont val="Arial"/>
        <family val="2"/>
      </rPr>
      <t>This online credit recovery program will support One hundred and sixty (160) students in grades 10, 11, and 12 who will be targeted for credit recovery that will occur during and beyond the school day.  Y3: Site license: $10,000 (moved to 4000 series)</t>
    </r>
  </si>
  <si>
    <r>
      <t>Summer Bridge Program –</t>
    </r>
    <r>
      <rPr>
        <sz val="12"/>
        <rFont val="Arial"/>
        <family val="2"/>
      </rPr>
      <t xml:space="preserve"> All incoming 9</t>
    </r>
    <r>
      <rPr>
        <vertAlign val="superscript"/>
        <sz val="12"/>
        <rFont val="Arial"/>
        <family val="2"/>
      </rPr>
      <t>th</t>
    </r>
    <r>
      <rPr>
        <sz val="12"/>
        <rFont val="Arial"/>
        <family val="2"/>
      </rPr>
      <t xml:space="preserve"> grade students will participate in a one-week summer learning experience designed to prepare them for successful transition from the 8</t>
    </r>
    <r>
      <rPr>
        <vertAlign val="superscript"/>
        <sz val="12"/>
        <rFont val="Arial"/>
        <family val="2"/>
      </rPr>
      <t>th</t>
    </r>
    <r>
      <rPr>
        <sz val="12"/>
        <rFont val="Arial"/>
        <family val="2"/>
      </rPr>
      <t xml:space="preserve"> grade into their first year of high school. This experience will offer awareness, orientation, experiences and instruction. 
Y1:15 Teachers x 25 hours x $66/hr= $24,750 
Y2-3: 15 teachers x 30 hours x$66 = $29,700
Y1-3: 2 Counselors x 30 hours x $66/hr =$3960 
1 Administrator x 30 hours x $71/hr =$2130
</t>
    </r>
    <r>
      <rPr>
        <i/>
        <sz val="11"/>
        <rFont val="Arial"/>
        <family val="2"/>
      </rPr>
      <t xml:space="preserve">Y2: incl expenditures for summer bridge 2013.  summer 2014 - most funded by core waiver
</t>
    </r>
    <r>
      <rPr>
        <sz val="11"/>
        <color rgb="FFFF0000"/>
        <rFont val="Arial"/>
        <family val="2"/>
      </rPr>
      <t xml:space="preserve">
</t>
    </r>
    <r>
      <rPr>
        <b/>
        <u/>
        <sz val="11"/>
        <color rgb="FFFF0000"/>
        <rFont val="Arial"/>
        <family val="2"/>
      </rPr>
      <t>FY 2015-16 Summer Bridge:</t>
    </r>
    <r>
      <rPr>
        <sz val="11"/>
        <color rgb="FFFF0000"/>
        <rFont val="Arial"/>
        <family val="2"/>
      </rPr>
      <t xml:space="preserve">
3 teachers x 4hrs/day x 14 days x $60/hr = $10,080
1 admin x 4hrs/day x 14 days x $71/hr = $3,976</t>
    </r>
  </si>
  <si>
    <r>
      <t xml:space="preserve">CAHSEE Boot Camp 
</t>
    </r>
    <r>
      <rPr>
        <sz val="12"/>
        <rFont val="Arial"/>
        <family val="2"/>
      </rPr>
      <t>All 10</t>
    </r>
    <r>
      <rPr>
        <vertAlign val="superscript"/>
        <sz val="12"/>
        <rFont val="Arial"/>
        <family val="2"/>
      </rPr>
      <t>th</t>
    </r>
    <r>
      <rPr>
        <sz val="12"/>
        <rFont val="Arial"/>
        <family val="2"/>
      </rPr>
      <t xml:space="preserve"> grade students who are below basic in ELA/Math and 11</t>
    </r>
    <r>
      <rPr>
        <vertAlign val="superscript"/>
        <sz val="12"/>
        <rFont val="Arial"/>
        <family val="2"/>
      </rPr>
      <t>th</t>
    </r>
    <r>
      <rPr>
        <sz val="12"/>
        <rFont val="Arial"/>
        <family val="2"/>
      </rPr>
      <t xml:space="preserve"> and 12</t>
    </r>
    <r>
      <rPr>
        <vertAlign val="superscript"/>
        <sz val="12"/>
        <rFont val="Arial"/>
        <family val="2"/>
      </rPr>
      <t>th</t>
    </r>
    <r>
      <rPr>
        <sz val="12"/>
        <rFont val="Arial"/>
        <family val="2"/>
      </rPr>
      <t xml:space="preserve"> grade students who have not passed CAHSEE will be expected to participate in a Saturday intervention program in preparation for the CAHSEE.
</t>
    </r>
    <r>
      <rPr>
        <sz val="12"/>
        <color rgb="FFFF0000"/>
        <rFont val="Arial"/>
        <family val="2"/>
      </rPr>
      <t xml:space="preserve">Year 3: funded thru Core Waiver </t>
    </r>
    <r>
      <rPr>
        <sz val="12"/>
        <rFont val="Arial"/>
        <family val="2"/>
      </rPr>
      <t xml:space="preserve">
(Y1-Y3) Clerical overtime 2 X 32 X$30= $1,920</t>
    </r>
  </si>
  <si>
    <r>
      <t xml:space="preserve">SAT Prep - </t>
    </r>
    <r>
      <rPr>
        <sz val="12"/>
        <rFont val="Arial"/>
        <family val="2"/>
      </rPr>
      <t>All test prep tutoring is administered individually and preceded by a free diagnostic that will be used to pinpoint students' strengths and weaknesses, choose an appropriate tutor, and develop a student-specific tutoring plan.
Y2 = $10,000, Y3=$10,000
(Y3 - software portion moved from 5000 series)</t>
    </r>
  </si>
  <si>
    <r>
      <t xml:space="preserve">Edgenuity- </t>
    </r>
    <r>
      <rPr>
        <sz val="12"/>
        <rFont val="Arial"/>
        <family val="2"/>
      </rPr>
      <t>This online credit recovery program will support One hundred and sixty (160) students in grades 10, 11, and 12 who will be targeted for credit recovery that will occur during and beyond the school day.  Y3: Site license: $10,000 (moved from 5000 series)</t>
    </r>
  </si>
  <si>
    <r>
      <t xml:space="preserve">Y1: 3.70%, Y2: </t>
    </r>
    <r>
      <rPr>
        <strike/>
        <sz val="12"/>
        <rFont val="Arial"/>
        <family val="2"/>
      </rPr>
      <t xml:space="preserve">2.90 </t>
    </r>
    <r>
      <rPr>
        <sz val="12"/>
        <rFont val="Arial"/>
        <family val="2"/>
      </rPr>
      <t xml:space="preserve">3.34%, Y3: </t>
    </r>
    <r>
      <rPr>
        <strike/>
        <sz val="12"/>
        <rFont val="Arial"/>
        <family val="2"/>
      </rPr>
      <t>2.95%</t>
    </r>
    <r>
      <rPr>
        <sz val="12"/>
        <rFont val="Arial"/>
        <family val="2"/>
      </rPr>
      <t xml:space="preserve"> </t>
    </r>
    <r>
      <rPr>
        <sz val="12"/>
        <color rgb="FFFF0000"/>
        <rFont val="Arial"/>
        <family val="2"/>
      </rPr>
      <t>5.19%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</si>
</sst>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5">
    <font>
      <sz val="10"/>
      <color theme="1"/>
      <name val="Consolas"/>
      <family val="2"/>
    </font>
    <font>
      <sz val="10"/>
      <name val="Arial"/>
      <family val="2"/>
    </font>
    <font>
      <sz val="10"/>
      <color theme="1"/>
      <name val="Consolas"/>
      <family val="2"/>
    </font>
    <font>
      <b/>
      <sz val="10"/>
      <color theme="0"/>
      <name val="Consolas"/>
      <family val="2"/>
    </font>
    <font>
      <sz val="8"/>
      <name val="Arial"/>
      <family val="2"/>
    </font>
    <font>
      <sz val="12"/>
      <name val="Arial"/>
      <family val="2"/>
    </font>
    <font>
      <b/>
      <sz val="10"/>
      <name val="Arial"/>
      <family val="2"/>
    </font>
    <font>
      <b/>
      <sz val="12"/>
      <name val="Arial"/>
      <family val="2"/>
    </font>
    <font>
      <sz val="10"/>
      <name val="Consolas"/>
      <family val="2"/>
    </font>
    <font>
      <sz val="12"/>
      <name val="Consolas"/>
      <family val="2"/>
    </font>
    <font>
      <sz val="11"/>
      <name val="Arial"/>
      <family val="2"/>
    </font>
    <font>
      <sz val="9"/>
      <name val="Arial"/>
      <family val="2"/>
    </font>
    <font>
      <i/>
      <u/>
      <sz val="12"/>
      <name val="Arial"/>
      <family val="2"/>
    </font>
    <font>
      <i/>
      <sz val="12"/>
      <name val="Arial"/>
      <family val="2"/>
    </font>
    <font>
      <strike/>
      <sz val="12"/>
      <name val="Arial"/>
      <family val="2"/>
    </font>
    <font>
      <i/>
      <strike/>
      <sz val="12"/>
      <name val="Arial"/>
      <family val="2"/>
    </font>
    <font>
      <b/>
      <strike/>
      <sz val="12"/>
      <name val="Arial"/>
      <family val="2"/>
    </font>
    <font>
      <vertAlign val="superscript"/>
      <sz val="12"/>
      <name val="Arial"/>
      <family val="2"/>
    </font>
    <font>
      <i/>
      <sz val="11"/>
      <name val="Arial"/>
      <family val="2"/>
    </font>
    <font>
      <b/>
      <sz val="11"/>
      <name val="Arial"/>
      <family val="2"/>
    </font>
    <font>
      <sz val="12"/>
      <name val="AvenirNext LT Pro Regular"/>
    </font>
    <font>
      <b/>
      <sz val="10"/>
      <name val="Consolas"/>
      <family val="2"/>
    </font>
    <font>
      <sz val="12"/>
      <color rgb="FFFF0000"/>
      <name val="Arial"/>
      <family val="2"/>
    </font>
    <font>
      <sz val="11"/>
      <color rgb="FFFF0000"/>
      <name val="Arial"/>
      <family val="2"/>
    </font>
    <font>
      <b/>
      <u/>
      <sz val="11"/>
      <color rgb="FFFF0000"/>
      <name val="Arial"/>
      <family val="2"/>
    </font>
  </fonts>
  <fills count="8">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82CA3F"/>
        <bgColor indexed="64"/>
      </patternFill>
    </fill>
  </fills>
  <borders count="47">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3" fillId="2" borderId="46" applyNumberFormat="0" applyAlignment="0" applyProtection="0"/>
    <xf numFmtId="44" fontId="2" fillId="0" borderId="0" applyFont="0" applyFill="0" applyBorder="0" applyAlignment="0" applyProtection="0"/>
  </cellStyleXfs>
  <cellXfs count="143">
    <xf numFmtId="0" fontId="0" fillId="0" borderId="0" xfId="0"/>
    <xf numFmtId="44" fontId="1" fillId="0" borderId="3" xfId="0" applyNumberFormat="1" applyFont="1" applyFill="1" applyBorder="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center" vertical="center" wrapText="1"/>
    </xf>
    <xf numFmtId="0" fontId="1" fillId="0" borderId="0" xfId="0" applyFont="1"/>
    <xf numFmtId="0" fontId="6" fillId="4" borderId="0" xfId="0" applyFont="1" applyFill="1" applyAlignment="1">
      <alignment vertical="center"/>
    </xf>
    <xf numFmtId="14" fontId="4" fillId="0" borderId="0" xfId="0" applyNumberFormat="1" applyFont="1" applyAlignment="1">
      <alignment horizontal="left" vertical="center"/>
    </xf>
    <xf numFmtId="0" fontId="1" fillId="0" borderId="0" xfId="0" applyFont="1" applyFill="1"/>
    <xf numFmtId="0" fontId="6" fillId="0" borderId="0" xfId="0" applyFont="1" applyFill="1" applyAlignment="1">
      <alignment vertical="center"/>
    </xf>
    <xf numFmtId="0" fontId="7" fillId="6" borderId="0" xfId="0" applyFont="1" applyFill="1" applyAlignment="1">
      <alignment wrapText="1"/>
    </xf>
    <xf numFmtId="0" fontId="7" fillId="0" borderId="0" xfId="0" applyFont="1" applyFill="1" applyAlignment="1">
      <alignment horizontal="left" vertical="center"/>
    </xf>
    <xf numFmtId="0" fontId="7" fillId="0" borderId="0" xfId="0" applyFont="1" applyFill="1" applyAlignment="1">
      <alignment horizontal="center" vertical="center" wrapText="1"/>
    </xf>
    <xf numFmtId="0" fontId="8" fillId="0" borderId="0" xfId="0" applyFont="1"/>
    <xf numFmtId="0" fontId="7" fillId="0" borderId="0" xfId="0" applyFont="1" applyFill="1" applyAlignment="1">
      <alignment wrapText="1"/>
    </xf>
    <xf numFmtId="0" fontId="7" fillId="0" borderId="0" xfId="0" applyFont="1" applyAlignment="1"/>
    <xf numFmtId="0" fontId="8"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9" xfId="0" applyFont="1" applyBorder="1" applyAlignment="1">
      <alignment horizontal="center" vertical="center" wrapText="1"/>
    </xf>
    <xf numFmtId="0" fontId="11" fillId="5" borderId="30"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5" borderId="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21" xfId="0" applyFont="1" applyBorder="1" applyAlignment="1">
      <alignment horizontal="justify" vertical="center" wrapText="1"/>
    </xf>
    <xf numFmtId="44" fontId="1" fillId="0" borderId="22" xfId="0" applyNumberFormat="1" applyFont="1" applyFill="1" applyBorder="1" applyAlignment="1">
      <alignment horizontal="left" vertical="center" wrapText="1"/>
    </xf>
    <xf numFmtId="44" fontId="1" fillId="5" borderId="22" xfId="0" applyNumberFormat="1" applyFont="1" applyFill="1" applyBorder="1" applyAlignment="1">
      <alignment horizontal="left" vertical="center" wrapText="1"/>
    </xf>
    <xf numFmtId="44" fontId="1" fillId="0" borderId="23" xfId="0" applyNumberFormat="1" applyFont="1" applyFill="1" applyBorder="1" applyAlignment="1">
      <alignment horizontal="left" vertical="center" wrapText="1"/>
    </xf>
    <xf numFmtId="0" fontId="5" fillId="0" borderId="24" xfId="0" applyFont="1" applyBorder="1" applyAlignment="1">
      <alignment horizontal="center" vertical="center" wrapText="1"/>
    </xf>
    <xf numFmtId="0" fontId="7" fillId="0" borderId="25" xfId="0" applyFont="1" applyFill="1" applyBorder="1" applyAlignment="1">
      <alignment vertical="center" wrapText="1"/>
    </xf>
    <xf numFmtId="44" fontId="1" fillId="5" borderId="3" xfId="0" applyNumberFormat="1" applyFont="1" applyFill="1" applyBorder="1" applyAlignment="1">
      <alignment horizontal="left" vertical="center" wrapText="1"/>
    </xf>
    <xf numFmtId="44" fontId="1" fillId="0" borderId="16" xfId="0" applyNumberFormat="1" applyFont="1" applyFill="1" applyBorder="1" applyAlignment="1">
      <alignment horizontal="left" vertical="center" wrapText="1"/>
    </xf>
    <xf numFmtId="0" fontId="5" fillId="0" borderId="10" xfId="0" applyFont="1" applyBorder="1" applyAlignment="1">
      <alignment horizontal="center" vertical="center" wrapText="1"/>
    </xf>
    <xf numFmtId="0" fontId="7" fillId="0" borderId="25" xfId="0" applyFont="1" applyBorder="1" applyAlignment="1">
      <alignment vertical="center" wrapText="1"/>
    </xf>
    <xf numFmtId="0" fontId="7" fillId="0" borderId="25" xfId="0" applyFont="1" applyFill="1" applyBorder="1" applyAlignment="1">
      <alignment horizontal="left" vertical="top" wrapText="1"/>
    </xf>
    <xf numFmtId="44" fontId="1" fillId="7" borderId="3" xfId="0"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0" fontId="7" fillId="0" borderId="25" xfId="0" applyFont="1" applyBorder="1" applyAlignment="1">
      <alignment horizontal="left" vertical="center" wrapText="1"/>
    </xf>
    <xf numFmtId="0" fontId="7" fillId="0" borderId="25" xfId="0" applyFont="1" applyFill="1" applyBorder="1" applyAlignment="1">
      <alignment horizontal="left" vertical="center" wrapText="1"/>
    </xf>
    <xf numFmtId="0" fontId="16" fillId="0" borderId="25" xfId="0" applyFont="1" applyFill="1" applyBorder="1" applyAlignment="1">
      <alignment vertical="center" wrapText="1"/>
    </xf>
    <xf numFmtId="0" fontId="7" fillId="0" borderId="26" xfId="0" applyFont="1" applyFill="1" applyBorder="1" applyAlignment="1">
      <alignment vertical="top" wrapText="1"/>
    </xf>
    <xf numFmtId="44" fontId="1" fillId="0" borderId="15" xfId="0" applyNumberFormat="1" applyFont="1" applyFill="1" applyBorder="1" applyAlignment="1">
      <alignment horizontal="left" vertical="center" wrapText="1"/>
    </xf>
    <xf numFmtId="44" fontId="1" fillId="5" borderId="15" xfId="0" applyNumberFormat="1" applyFont="1" applyFill="1" applyBorder="1" applyAlignment="1">
      <alignment horizontal="left" vertical="center" wrapText="1"/>
    </xf>
    <xf numFmtId="44" fontId="1" fillId="0" borderId="19" xfId="0" applyNumberFormat="1" applyFont="1" applyFill="1" applyBorder="1" applyAlignment="1">
      <alignment horizontal="left" vertical="center" wrapText="1"/>
    </xf>
    <xf numFmtId="0" fontId="5" fillId="0" borderId="20" xfId="0" applyFont="1" applyBorder="1" applyAlignment="1">
      <alignment horizontal="center" vertical="center" wrapText="1"/>
    </xf>
    <xf numFmtId="0" fontId="6" fillId="3" borderId="9" xfId="0" applyFont="1" applyFill="1" applyBorder="1" applyAlignment="1">
      <alignment horizontal="right" vertical="center" wrapText="1"/>
    </xf>
    <xf numFmtId="44" fontId="1" fillId="3" borderId="7" xfId="0" applyNumberFormat="1" applyFont="1" applyFill="1" applyBorder="1" applyAlignment="1">
      <alignment horizontal="left" vertical="center"/>
    </xf>
    <xf numFmtId="44" fontId="1" fillId="5" borderId="7" xfId="0" applyNumberFormat="1" applyFont="1" applyFill="1" applyBorder="1" applyAlignment="1">
      <alignment horizontal="left" vertical="center"/>
    </xf>
    <xf numFmtId="44" fontId="1" fillId="3" borderId="17" xfId="0" applyNumberFormat="1" applyFont="1" applyFill="1" applyBorder="1" applyAlignment="1">
      <alignment horizontal="left" vertical="center"/>
    </xf>
    <xf numFmtId="0" fontId="5" fillId="3" borderId="12" xfId="0" applyFont="1" applyFill="1" applyBorder="1" applyAlignment="1">
      <alignment horizontal="center" vertical="center" wrapText="1"/>
    </xf>
    <xf numFmtId="0" fontId="12" fillId="0" borderId="27" xfId="0" applyFont="1" applyBorder="1" applyAlignment="1">
      <alignment horizontal="justify" vertical="center" wrapText="1"/>
    </xf>
    <xf numFmtId="44" fontId="1" fillId="0" borderId="6" xfId="0" applyNumberFormat="1" applyFont="1" applyBorder="1" applyAlignment="1">
      <alignment horizontal="left" vertical="center" wrapText="1"/>
    </xf>
    <xf numFmtId="44" fontId="1" fillId="5" borderId="6" xfId="0" applyNumberFormat="1" applyFont="1" applyFill="1" applyBorder="1" applyAlignment="1">
      <alignment horizontal="left" vertical="center" wrapText="1"/>
    </xf>
    <xf numFmtId="44" fontId="1" fillId="0" borderId="5" xfId="0" applyNumberFormat="1" applyFont="1" applyBorder="1" applyAlignment="1">
      <alignment horizontal="left" vertical="center" wrapText="1"/>
    </xf>
    <xf numFmtId="0" fontId="5" fillId="0" borderId="18" xfId="0" applyFont="1" applyBorder="1" applyAlignment="1">
      <alignment horizontal="center" vertical="center" wrapText="1"/>
    </xf>
    <xf numFmtId="44" fontId="1" fillId="0" borderId="3" xfId="0" applyNumberFormat="1" applyFont="1" applyBorder="1" applyAlignment="1">
      <alignment horizontal="left" vertical="center" wrapText="1"/>
    </xf>
    <xf numFmtId="44" fontId="1" fillId="0" borderId="16" xfId="0" applyNumberFormat="1" applyFont="1" applyBorder="1" applyAlignment="1">
      <alignment horizontal="left" vertical="center" wrapText="1"/>
    </xf>
    <xf numFmtId="0" fontId="5" fillId="0" borderId="25" xfId="0" applyFont="1" applyBorder="1" applyAlignment="1">
      <alignment vertical="center" wrapText="1"/>
    </xf>
    <xf numFmtId="0" fontId="7" fillId="0" borderId="26" xfId="0" applyFont="1" applyBorder="1" applyAlignment="1">
      <alignment vertical="center" wrapText="1"/>
    </xf>
    <xf numFmtId="44" fontId="1" fillId="0" borderId="15" xfId="0" applyNumberFormat="1" applyFont="1" applyBorder="1" applyAlignment="1">
      <alignment horizontal="left" vertical="center" wrapText="1"/>
    </xf>
    <xf numFmtId="44" fontId="1" fillId="0" borderId="19" xfId="0" applyNumberFormat="1" applyFont="1" applyBorder="1" applyAlignment="1">
      <alignment horizontal="left" vertical="center" wrapText="1"/>
    </xf>
    <xf numFmtId="0" fontId="12" fillId="0" borderId="27" xfId="0" applyFont="1" applyBorder="1" applyAlignment="1">
      <alignment vertical="center" wrapText="1"/>
    </xf>
    <xf numFmtId="44" fontId="1" fillId="0" borderId="6" xfId="0" applyNumberFormat="1" applyFont="1" applyFill="1" applyBorder="1" applyAlignment="1">
      <alignment horizontal="left" vertical="center" wrapText="1"/>
    </xf>
    <xf numFmtId="44" fontId="1" fillId="0" borderId="5" xfId="0" applyNumberFormat="1" applyFont="1" applyFill="1" applyBorder="1" applyAlignment="1">
      <alignment horizontal="left" vertical="center" wrapText="1"/>
    </xf>
    <xf numFmtId="0" fontId="5" fillId="0" borderId="25" xfId="0" applyFont="1" applyFill="1" applyBorder="1" applyAlignment="1">
      <alignment vertical="center" wrapText="1"/>
    </xf>
    <xf numFmtId="0" fontId="14" fillId="0" borderId="25" xfId="0" applyFont="1" applyBorder="1" applyAlignment="1">
      <alignment vertical="center" wrapText="1"/>
    </xf>
    <xf numFmtId="0" fontId="5" fillId="0" borderId="26" xfId="0" applyFont="1" applyFill="1" applyBorder="1" applyAlignment="1">
      <alignment vertical="center" wrapText="1"/>
    </xf>
    <xf numFmtId="0" fontId="5" fillId="0" borderId="26" xfId="0" applyFont="1" applyBorder="1" applyAlignment="1">
      <alignment vertical="center" wrapText="1"/>
    </xf>
    <xf numFmtId="0" fontId="16" fillId="0" borderId="25" xfId="0" applyFont="1" applyBorder="1" applyAlignment="1">
      <alignment vertical="center" wrapText="1"/>
    </xf>
    <xf numFmtId="0" fontId="7" fillId="0" borderId="25" xfId="0" applyFont="1" applyBorder="1" applyAlignment="1">
      <alignment horizontal="left" vertical="top" wrapText="1"/>
    </xf>
    <xf numFmtId="0" fontId="7" fillId="0" borderId="45" xfId="0" applyFont="1" applyFill="1" applyBorder="1" applyAlignment="1">
      <alignment horizontal="left" vertical="top" wrapText="1"/>
    </xf>
    <xf numFmtId="44" fontId="1" fillId="0" borderId="34" xfId="0" applyNumberFormat="1" applyFont="1" applyFill="1" applyBorder="1" applyAlignment="1">
      <alignment horizontal="left" vertical="center" wrapText="1"/>
    </xf>
    <xf numFmtId="44" fontId="1" fillId="5" borderId="34" xfId="0" applyNumberFormat="1" applyFont="1" applyFill="1" applyBorder="1" applyAlignment="1">
      <alignment horizontal="left" vertical="center" wrapText="1"/>
    </xf>
    <xf numFmtId="44" fontId="1" fillId="7" borderId="34" xfId="0" applyNumberFormat="1" applyFont="1" applyFill="1" applyBorder="1" applyAlignment="1">
      <alignment horizontal="left" vertical="center" wrapText="1"/>
    </xf>
    <xf numFmtId="44" fontId="1" fillId="0" borderId="38" xfId="0" applyNumberFormat="1" applyFont="1" applyFill="1" applyBorder="1" applyAlignment="1">
      <alignment horizontal="left" vertical="center" wrapText="1"/>
    </xf>
    <xf numFmtId="0" fontId="5" fillId="0" borderId="39" xfId="0" applyFont="1" applyFill="1" applyBorder="1" applyAlignment="1">
      <alignment horizontal="center" vertical="center" wrapText="1"/>
    </xf>
    <xf numFmtId="0" fontId="7" fillId="0" borderId="25" xfId="0" applyFont="1" applyBorder="1" applyAlignment="1">
      <alignment vertical="top" wrapText="1"/>
    </xf>
    <xf numFmtId="0" fontId="7" fillId="0" borderId="3" xfId="0" applyFont="1" applyFill="1" applyBorder="1" applyAlignment="1">
      <alignment vertical="top" wrapText="1"/>
    </xf>
    <xf numFmtId="0" fontId="5" fillId="0" borderId="2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 fillId="3" borderId="35" xfId="0" applyFont="1" applyFill="1" applyBorder="1" applyAlignment="1">
      <alignment horizontal="right" vertical="center" wrapText="1"/>
    </xf>
    <xf numFmtId="44" fontId="1" fillId="3" borderId="36" xfId="0" applyNumberFormat="1" applyFont="1" applyFill="1" applyBorder="1" applyAlignment="1">
      <alignment horizontal="left" vertical="center"/>
    </xf>
    <xf numFmtId="44" fontId="1" fillId="5" borderId="36" xfId="0" applyNumberFormat="1" applyFont="1" applyFill="1" applyBorder="1" applyAlignment="1">
      <alignment horizontal="left" vertical="center"/>
    </xf>
    <xf numFmtId="44" fontId="1" fillId="3" borderId="37" xfId="0" applyNumberFormat="1" applyFont="1" applyFill="1" applyBorder="1" applyAlignment="1">
      <alignment horizontal="left" vertical="center"/>
    </xf>
    <xf numFmtId="0" fontId="5" fillId="3" borderId="11" xfId="0" applyFont="1" applyFill="1" applyBorder="1" applyAlignment="1">
      <alignment horizontal="center" vertical="center" wrapText="1"/>
    </xf>
    <xf numFmtId="0" fontId="19" fillId="0" borderId="27" xfId="0" applyFont="1" applyBorder="1" applyAlignment="1">
      <alignment horizontal="left" vertical="top" wrapText="1"/>
    </xf>
    <xf numFmtId="44" fontId="1" fillId="0" borderId="6" xfId="2" applyFont="1" applyBorder="1" applyAlignment="1">
      <alignment horizontal="left" vertical="center" wrapText="1"/>
    </xf>
    <xf numFmtId="44" fontId="1" fillId="5" borderId="6" xfId="2" applyFont="1" applyFill="1" applyBorder="1" applyAlignment="1">
      <alignment horizontal="left" vertical="center" wrapText="1"/>
    </xf>
    <xf numFmtId="44" fontId="1" fillId="0" borderId="5" xfId="2" applyFont="1" applyBorder="1" applyAlignment="1">
      <alignment horizontal="left" vertical="center" wrapText="1"/>
    </xf>
    <xf numFmtId="0" fontId="1" fillId="0" borderId="26" xfId="0" applyFont="1" applyBorder="1" applyAlignment="1">
      <alignment wrapText="1"/>
    </xf>
    <xf numFmtId="0" fontId="1" fillId="0" borderId="15" xfId="0" applyFont="1" applyBorder="1" applyAlignment="1">
      <alignment horizontal="left" vertical="center" wrapText="1"/>
    </xf>
    <xf numFmtId="0" fontId="1" fillId="5" borderId="15" xfId="0" applyFont="1" applyFill="1" applyBorder="1" applyAlignment="1">
      <alignment horizontal="left" vertical="center" wrapText="1"/>
    </xf>
    <xf numFmtId="44" fontId="11" fillId="0" borderId="15" xfId="0" applyNumberFormat="1" applyFont="1" applyBorder="1" applyAlignment="1">
      <alignment horizontal="left" vertical="center"/>
    </xf>
    <xf numFmtId="44" fontId="11" fillId="5" borderId="15" xfId="0" applyNumberFormat="1" applyFont="1" applyFill="1" applyBorder="1" applyAlignment="1">
      <alignment horizontal="left" vertical="center"/>
    </xf>
    <xf numFmtId="44" fontId="11" fillId="0" borderId="19" xfId="0" applyNumberFormat="1" applyFont="1" applyBorder="1" applyAlignment="1">
      <alignment horizontal="left" vertical="center"/>
    </xf>
    <xf numFmtId="0" fontId="6" fillId="3" borderId="1" xfId="0" applyFont="1" applyFill="1" applyBorder="1" applyAlignment="1">
      <alignment horizontal="right" vertical="center" wrapText="1"/>
    </xf>
    <xf numFmtId="44" fontId="1" fillId="3" borderId="9" xfId="0" applyNumberFormat="1" applyFont="1" applyFill="1" applyBorder="1" applyAlignment="1">
      <alignment horizontal="left" vertical="center"/>
    </xf>
    <xf numFmtId="44" fontId="1" fillId="3" borderId="30" xfId="0" applyNumberFormat="1" applyFont="1" applyFill="1" applyBorder="1" applyAlignment="1">
      <alignment horizontal="left" vertical="center"/>
    </xf>
    <xf numFmtId="44" fontId="1" fillId="3" borderId="4" xfId="0" applyNumberFormat="1" applyFont="1" applyFill="1" applyBorder="1" applyAlignment="1">
      <alignment horizontal="left" vertical="center"/>
    </xf>
    <xf numFmtId="0" fontId="6" fillId="3" borderId="1" xfId="0" applyFont="1" applyFill="1" applyBorder="1" applyAlignment="1">
      <alignment horizontal="right" wrapText="1"/>
    </xf>
    <xf numFmtId="0" fontId="7" fillId="0" borderId="28" xfId="0" applyFont="1" applyBorder="1" applyAlignment="1">
      <alignment horizontal="left" vertical="center" wrapText="1"/>
    </xf>
    <xf numFmtId="44" fontId="1" fillId="0" borderId="6" xfId="0" applyNumberFormat="1" applyFont="1" applyFill="1" applyBorder="1" applyAlignment="1">
      <alignment horizontal="left" vertical="center"/>
    </xf>
    <xf numFmtId="44" fontId="1" fillId="5" borderId="6" xfId="0" applyNumberFormat="1" applyFont="1" applyFill="1" applyBorder="1" applyAlignment="1">
      <alignment horizontal="left" vertical="center"/>
    </xf>
    <xf numFmtId="44" fontId="1" fillId="0" borderId="5" xfId="0" applyNumberFormat="1" applyFont="1" applyFill="1" applyBorder="1" applyAlignment="1">
      <alignment horizontal="left" vertical="center"/>
    </xf>
    <xf numFmtId="0" fontId="5" fillId="0" borderId="18" xfId="0" applyFont="1" applyFill="1" applyBorder="1" applyAlignment="1">
      <alignment horizontal="center" vertical="center" wrapText="1"/>
    </xf>
    <xf numFmtId="0" fontId="8" fillId="0" borderId="0" xfId="0" applyFont="1" applyBorder="1"/>
    <xf numFmtId="0" fontId="5" fillId="0" borderId="28" xfId="0" applyFont="1" applyBorder="1"/>
    <xf numFmtId="44" fontId="1" fillId="0" borderId="3" xfId="0" applyNumberFormat="1" applyFont="1" applyFill="1" applyBorder="1" applyAlignment="1">
      <alignment horizontal="left" vertical="center"/>
    </xf>
    <xf numFmtId="44" fontId="1" fillId="5" borderId="3" xfId="0" applyNumberFormat="1" applyFont="1" applyFill="1" applyBorder="1" applyAlignment="1">
      <alignment horizontal="left" vertical="center"/>
    </xf>
    <xf numFmtId="44" fontId="1" fillId="0" borderId="16" xfId="0" applyNumberFormat="1" applyFont="1" applyFill="1" applyBorder="1" applyAlignment="1">
      <alignment horizontal="left" vertical="center"/>
    </xf>
    <xf numFmtId="0" fontId="1" fillId="0" borderId="29" xfId="0" applyFont="1" applyBorder="1" applyAlignment="1">
      <alignment horizontal="right" wrapText="1"/>
    </xf>
    <xf numFmtId="0" fontId="1" fillId="5" borderId="3" xfId="0" applyFont="1" applyFill="1" applyBorder="1" applyAlignment="1">
      <alignment horizontal="left" vertical="center" wrapText="1"/>
    </xf>
    <xf numFmtId="44" fontId="1" fillId="0" borderId="3" xfId="0" applyNumberFormat="1" applyFont="1" applyBorder="1" applyAlignment="1">
      <alignment horizontal="left" vertical="center"/>
    </xf>
    <xf numFmtId="44" fontId="1" fillId="0" borderId="41" xfId="0" applyNumberFormat="1" applyFont="1" applyBorder="1" applyAlignment="1">
      <alignment horizontal="left" vertical="center"/>
    </xf>
    <xf numFmtId="44" fontId="1" fillId="0" borderId="42" xfId="0" applyNumberFormat="1" applyFont="1" applyBorder="1" applyAlignment="1">
      <alignment horizontal="left" vertical="center"/>
    </xf>
    <xf numFmtId="0" fontId="1" fillId="0" borderId="10" xfId="0" applyFont="1" applyBorder="1" applyAlignment="1">
      <alignment horizontal="center" vertical="center" wrapText="1"/>
    </xf>
    <xf numFmtId="0" fontId="6" fillId="3" borderId="2" xfId="0" applyFont="1" applyFill="1" applyBorder="1" applyAlignment="1">
      <alignment horizontal="right" wrapText="1"/>
    </xf>
    <xf numFmtId="44" fontId="1" fillId="3" borderId="2" xfId="0" applyNumberFormat="1" applyFont="1" applyFill="1" applyBorder="1" applyAlignment="1">
      <alignment horizontal="left" vertical="center"/>
    </xf>
    <xf numFmtId="44" fontId="1" fillId="5" borderId="8" xfId="0" applyNumberFormat="1" applyFont="1" applyFill="1" applyBorder="1" applyAlignment="1">
      <alignment horizontal="left" vertical="center"/>
    </xf>
    <xf numFmtId="44" fontId="1" fillId="3" borderId="8" xfId="0" applyNumberFormat="1" applyFont="1" applyFill="1" applyBorder="1" applyAlignment="1">
      <alignment horizontal="left" vertical="center"/>
    </xf>
    <xf numFmtId="44" fontId="1" fillId="3" borderId="33" xfId="0" applyNumberFormat="1" applyFont="1" applyFill="1" applyBorder="1" applyAlignment="1">
      <alignment horizontal="left" vertical="center"/>
    </xf>
    <xf numFmtId="0" fontId="1" fillId="3" borderId="1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5" borderId="4" xfId="0" applyFont="1" applyFill="1" applyBorder="1" applyAlignment="1">
      <alignment horizontal="left" vertical="center" wrapText="1"/>
    </xf>
    <xf numFmtId="44" fontId="21" fillId="2" borderId="0" xfId="1" applyNumberFormat="1" applyFont="1" applyBorder="1" applyAlignment="1">
      <alignment horizontal="left" vertical="center"/>
    </xf>
    <xf numFmtId="44" fontId="11" fillId="0" borderId="0" xfId="0" applyNumberFormat="1" applyFont="1" applyAlignment="1">
      <alignment horizontal="left" vertical="center"/>
    </xf>
    <xf numFmtId="44" fontId="1" fillId="4" borderId="16" xfId="0" applyNumberFormat="1" applyFont="1" applyFill="1" applyBorder="1" applyAlignment="1">
      <alignment horizontal="left" vertical="center" wrapText="1"/>
    </xf>
    <xf numFmtId="44" fontId="1" fillId="4" borderId="38" xfId="0" applyNumberFormat="1" applyFont="1" applyFill="1" applyBorder="1" applyAlignment="1">
      <alignment horizontal="left" vertical="center" wrapText="1"/>
    </xf>
    <xf numFmtId="0" fontId="7" fillId="0" borderId="0" xfId="0" applyFont="1" applyAlignment="1">
      <alignment horizontal="center"/>
    </xf>
    <xf numFmtId="0" fontId="5" fillId="0" borderId="43" xfId="0" applyFont="1" applyBorder="1" applyAlignment="1">
      <alignment horizontal="center" vertical="center" wrapText="1"/>
    </xf>
    <xf numFmtId="0" fontId="5" fillId="0" borderId="3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4" xfId="0" applyFont="1" applyBorder="1" applyAlignment="1">
      <alignment horizontal="center" vertical="center" wrapText="1"/>
    </xf>
  </cellXfs>
  <cellStyles count="3">
    <cellStyle name="Check Cell" xfId="1" builtinId="2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tabSelected="1" zoomScaleNormal="100" workbookViewId="0">
      <pane xSplit="1" topLeftCell="J1" activePane="topRight" state="frozen"/>
      <selection activeCell="A40" sqref="A40"/>
      <selection pane="topRight" activeCell="AH9" sqref="AH9"/>
    </sheetView>
  </sheetViews>
  <sheetFormatPr defaultRowHeight="15.75"/>
  <cols>
    <col min="1" max="1" width="50.85546875" style="17" customWidth="1"/>
    <col min="2" max="2" width="13.7109375" style="18" customWidth="1"/>
    <col min="3" max="3" width="1.7109375" style="18" customWidth="1"/>
    <col min="4" max="4" width="14.28515625" style="18" customWidth="1"/>
    <col min="5" max="8" width="14.28515625" style="18" hidden="1" customWidth="1"/>
    <col min="9" max="9" width="14.28515625" style="18" customWidth="1"/>
    <col min="10" max="10" width="1.7109375" style="18" customWidth="1"/>
    <col min="11" max="11" width="14.28515625" style="18" customWidth="1"/>
    <col min="12" max="18" width="14.28515625" style="18" hidden="1" customWidth="1"/>
    <col min="19" max="19" width="14.28515625" style="18" customWidth="1"/>
    <col min="20" max="20" width="1.7109375" style="18" customWidth="1"/>
    <col min="21" max="21" width="14.28515625" style="18" customWidth="1"/>
    <col min="22" max="24" width="14.28515625" style="18" hidden="1" customWidth="1"/>
    <col min="25" max="25" width="14.85546875" style="18" customWidth="1"/>
    <col min="26" max="28" width="14.5703125" style="18" customWidth="1"/>
    <col min="29" max="29" width="10.140625" style="19" customWidth="1"/>
    <col min="30" max="16384" width="9.140625" style="14"/>
  </cols>
  <sheetData>
    <row r="1" spans="1:30" s="6" customFormat="1" ht="15">
      <c r="A1" s="2" t="s">
        <v>13</v>
      </c>
      <c r="B1" s="3"/>
      <c r="C1" s="3"/>
      <c r="D1" s="4"/>
      <c r="E1" s="4"/>
      <c r="F1" s="4"/>
      <c r="G1" s="4"/>
      <c r="H1" s="4"/>
      <c r="I1" s="4"/>
      <c r="J1" s="4"/>
      <c r="K1" s="4"/>
      <c r="L1" s="4"/>
      <c r="M1" s="4"/>
      <c r="N1" s="4"/>
      <c r="O1" s="4"/>
      <c r="P1" s="4"/>
      <c r="Q1" s="4"/>
      <c r="R1" s="4"/>
      <c r="S1" s="4"/>
      <c r="T1" s="4"/>
      <c r="U1" s="4"/>
      <c r="V1" s="4"/>
      <c r="W1" s="4"/>
      <c r="X1" s="4"/>
      <c r="Y1" s="4"/>
      <c r="Z1" s="4"/>
      <c r="AA1" s="4"/>
      <c r="AB1" s="4"/>
      <c r="AC1" s="5"/>
    </row>
    <row r="2" spans="1:30" s="6" customFormat="1" ht="15">
      <c r="A2" s="7" t="s">
        <v>17</v>
      </c>
      <c r="B2" s="8"/>
      <c r="C2" s="8"/>
      <c r="E2" s="7"/>
      <c r="F2" s="7"/>
      <c r="G2" s="7"/>
      <c r="H2" s="7"/>
      <c r="I2" s="9"/>
      <c r="J2" s="10"/>
      <c r="K2" s="10"/>
      <c r="L2" s="10"/>
      <c r="M2" s="10"/>
      <c r="N2" s="10"/>
      <c r="O2" s="10"/>
      <c r="P2" s="10"/>
      <c r="Q2" s="10"/>
      <c r="R2" s="10"/>
      <c r="S2" s="10"/>
      <c r="T2" s="10"/>
      <c r="U2" s="10"/>
      <c r="V2" s="4"/>
      <c r="W2" s="4"/>
      <c r="X2" s="4"/>
      <c r="Y2" s="4"/>
      <c r="Z2" s="4"/>
      <c r="AA2" s="4"/>
      <c r="AB2" s="4"/>
      <c r="AC2" s="5"/>
    </row>
    <row r="3" spans="1:30" ht="31.5">
      <c r="A3" s="11" t="s">
        <v>56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3"/>
    </row>
    <row r="4" spans="1:30">
      <c r="A4" s="15" t="s">
        <v>16</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3"/>
      <c r="AD4" s="16"/>
    </row>
    <row r="5" spans="1:30">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row>
    <row r="6" spans="1:30" ht="16.5" thickBot="1"/>
    <row r="7" spans="1:30" ht="14.25">
      <c r="A7" s="137" t="s">
        <v>7</v>
      </c>
      <c r="B7" s="141" t="s">
        <v>8</v>
      </c>
      <c r="C7" s="142"/>
      <c r="D7" s="142"/>
      <c r="E7" s="142"/>
      <c r="F7" s="142"/>
      <c r="G7" s="142"/>
      <c r="H7" s="142"/>
      <c r="I7" s="142"/>
      <c r="J7" s="142"/>
      <c r="K7" s="142"/>
      <c r="L7" s="142"/>
      <c r="M7" s="142"/>
      <c r="N7" s="142"/>
      <c r="O7" s="142"/>
      <c r="P7" s="142"/>
      <c r="Q7" s="142"/>
      <c r="R7" s="142"/>
      <c r="S7" s="142"/>
      <c r="T7" s="142"/>
      <c r="U7" s="142"/>
      <c r="V7" s="20"/>
      <c r="W7" s="20"/>
      <c r="X7" s="20"/>
      <c r="Y7" s="21"/>
      <c r="Z7" s="21"/>
      <c r="AA7" s="21"/>
      <c r="AB7" s="21"/>
      <c r="AC7" s="135" t="s">
        <v>0</v>
      </c>
    </row>
    <row r="8" spans="1:30" ht="15" thickBot="1">
      <c r="A8" s="138"/>
      <c r="B8" s="139" t="s">
        <v>9</v>
      </c>
      <c r="C8" s="140"/>
      <c r="D8" s="140"/>
      <c r="E8" s="140"/>
      <c r="F8" s="140"/>
      <c r="G8" s="140"/>
      <c r="H8" s="140"/>
      <c r="I8" s="140"/>
      <c r="J8" s="140"/>
      <c r="K8" s="140"/>
      <c r="L8" s="140"/>
      <c r="M8" s="140"/>
      <c r="N8" s="140"/>
      <c r="O8" s="140"/>
      <c r="P8" s="140"/>
      <c r="Q8" s="140"/>
      <c r="R8" s="140"/>
      <c r="S8" s="140"/>
      <c r="T8" s="140"/>
      <c r="U8" s="140"/>
      <c r="V8" s="22"/>
      <c r="W8" s="22"/>
      <c r="X8" s="22"/>
      <c r="Y8" s="23"/>
      <c r="Z8" s="23"/>
      <c r="AA8" s="23"/>
      <c r="AB8" s="23"/>
      <c r="AC8" s="136"/>
    </row>
    <row r="9" spans="1:30" ht="48.75" thickBot="1">
      <c r="A9" s="138"/>
      <c r="B9" s="24" t="s">
        <v>15</v>
      </c>
      <c r="C9" s="25"/>
      <c r="D9" s="26" t="s">
        <v>59</v>
      </c>
      <c r="E9" s="26" t="s">
        <v>61</v>
      </c>
      <c r="F9" s="26" t="s">
        <v>62</v>
      </c>
      <c r="G9" s="26" t="s">
        <v>63</v>
      </c>
      <c r="H9" s="26" t="s">
        <v>64</v>
      </c>
      <c r="I9" s="26" t="s">
        <v>60</v>
      </c>
      <c r="J9" s="27"/>
      <c r="K9" s="26" t="s">
        <v>65</v>
      </c>
      <c r="L9" s="26" t="s">
        <v>66</v>
      </c>
      <c r="M9" s="26" t="s">
        <v>67</v>
      </c>
      <c r="N9" s="26" t="s">
        <v>68</v>
      </c>
      <c r="O9" s="26" t="s">
        <v>69</v>
      </c>
      <c r="P9" s="26" t="s">
        <v>70</v>
      </c>
      <c r="Q9" s="26" t="s">
        <v>71</v>
      </c>
      <c r="R9" s="26" t="s">
        <v>72</v>
      </c>
      <c r="S9" s="26" t="s">
        <v>77</v>
      </c>
      <c r="T9" s="27"/>
      <c r="U9" s="26" t="s">
        <v>73</v>
      </c>
      <c r="V9" s="26" t="s">
        <v>74</v>
      </c>
      <c r="W9" s="26" t="s">
        <v>75</v>
      </c>
      <c r="X9" s="28" t="s">
        <v>76</v>
      </c>
      <c r="Y9" s="29" t="s">
        <v>78</v>
      </c>
      <c r="Z9" s="29" t="s">
        <v>79</v>
      </c>
      <c r="AA9" s="29" t="s">
        <v>114</v>
      </c>
      <c r="AB9" s="29" t="s">
        <v>116</v>
      </c>
      <c r="AC9" s="136"/>
    </row>
    <row r="10" spans="1:30" ht="15">
      <c r="A10" s="30" t="s">
        <v>26</v>
      </c>
      <c r="B10" s="31"/>
      <c r="C10" s="32"/>
      <c r="D10" s="31"/>
      <c r="E10" s="31"/>
      <c r="F10" s="31"/>
      <c r="G10" s="31"/>
      <c r="H10" s="31"/>
      <c r="I10" s="31"/>
      <c r="J10" s="32"/>
      <c r="K10" s="31"/>
      <c r="L10" s="31"/>
      <c r="M10" s="31"/>
      <c r="N10" s="31"/>
      <c r="O10" s="31"/>
      <c r="P10" s="31"/>
      <c r="Q10" s="31"/>
      <c r="R10" s="31"/>
      <c r="S10" s="31"/>
      <c r="T10" s="32"/>
      <c r="U10" s="31"/>
      <c r="V10" s="31"/>
      <c r="W10" s="31"/>
      <c r="X10" s="33"/>
      <c r="Y10" s="33"/>
      <c r="Z10" s="33"/>
      <c r="AA10" s="33"/>
      <c r="AB10" s="33"/>
      <c r="AC10" s="34"/>
    </row>
    <row r="11" spans="1:30" ht="106.5">
      <c r="A11" s="35" t="s">
        <v>82</v>
      </c>
      <c r="B11" s="1">
        <v>0</v>
      </c>
      <c r="C11" s="36"/>
      <c r="D11" s="1">
        <v>282500</v>
      </c>
      <c r="E11" s="1">
        <v>282500</v>
      </c>
      <c r="F11" s="1">
        <v>282500</v>
      </c>
      <c r="G11" s="1">
        <v>147000</v>
      </c>
      <c r="H11" s="1">
        <v>147000</v>
      </c>
      <c r="I11" s="1">
        <v>127500</v>
      </c>
      <c r="J11" s="36"/>
      <c r="K11" s="1">
        <v>169500</v>
      </c>
      <c r="L11" s="1">
        <v>108000</v>
      </c>
      <c r="M11" s="1">
        <v>108000</v>
      </c>
      <c r="N11" s="1">
        <v>108000</v>
      </c>
      <c r="O11" s="1">
        <v>108000</v>
      </c>
      <c r="P11" s="1">
        <v>108000</v>
      </c>
      <c r="Q11" s="1">
        <v>0</v>
      </c>
      <c r="R11" s="1">
        <v>0</v>
      </c>
      <c r="S11" s="1">
        <v>0</v>
      </c>
      <c r="T11" s="36"/>
      <c r="U11" s="1">
        <v>169500</v>
      </c>
      <c r="V11" s="1">
        <v>108000</v>
      </c>
      <c r="W11" s="1">
        <v>108000</v>
      </c>
      <c r="X11" s="37">
        <v>108000</v>
      </c>
      <c r="Y11" s="37">
        <v>42207</v>
      </c>
      <c r="Z11" s="37">
        <v>0</v>
      </c>
      <c r="AA11" s="37">
        <v>0</v>
      </c>
      <c r="AB11" s="37">
        <v>0</v>
      </c>
      <c r="AC11" s="38" t="s">
        <v>47</v>
      </c>
    </row>
    <row r="12" spans="1:30" ht="45.75">
      <c r="A12" s="35" t="s">
        <v>83</v>
      </c>
      <c r="B12" s="1">
        <v>0</v>
      </c>
      <c r="C12" s="36"/>
      <c r="D12" s="1">
        <v>0</v>
      </c>
      <c r="E12" s="1">
        <v>0</v>
      </c>
      <c r="F12" s="1">
        <v>0</v>
      </c>
      <c r="G12" s="1">
        <v>0</v>
      </c>
      <c r="H12" s="1">
        <v>0</v>
      </c>
      <c r="I12" s="1">
        <v>0</v>
      </c>
      <c r="J12" s="36"/>
      <c r="K12" s="1">
        <v>56500</v>
      </c>
      <c r="L12" s="1">
        <v>36000</v>
      </c>
      <c r="M12" s="1">
        <v>36000</v>
      </c>
      <c r="N12" s="1">
        <v>36000</v>
      </c>
      <c r="O12" s="1">
        <v>36000</v>
      </c>
      <c r="P12" s="1">
        <v>36000</v>
      </c>
      <c r="Q12" s="1">
        <v>0</v>
      </c>
      <c r="R12" s="1">
        <v>0</v>
      </c>
      <c r="S12" s="1">
        <v>0</v>
      </c>
      <c r="T12" s="36"/>
      <c r="U12" s="1">
        <v>56500</v>
      </c>
      <c r="V12" s="1">
        <v>36000</v>
      </c>
      <c r="W12" s="1">
        <v>36000</v>
      </c>
      <c r="X12" s="37">
        <v>36000</v>
      </c>
      <c r="Y12" s="37">
        <v>36000</v>
      </c>
      <c r="Z12" s="37">
        <v>0</v>
      </c>
      <c r="AA12" s="37">
        <v>0</v>
      </c>
      <c r="AB12" s="37">
        <v>0</v>
      </c>
      <c r="AC12" s="38" t="s">
        <v>50</v>
      </c>
    </row>
    <row r="13" spans="1:30" ht="165.75">
      <c r="A13" s="35" t="s">
        <v>84</v>
      </c>
      <c r="B13" s="1">
        <v>0</v>
      </c>
      <c r="C13" s="36"/>
      <c r="D13" s="1">
        <v>333195</v>
      </c>
      <c r="E13" s="1">
        <v>333195</v>
      </c>
      <c r="F13" s="1">
        <v>333195</v>
      </c>
      <c r="G13" s="1">
        <v>292076</v>
      </c>
      <c r="H13" s="1">
        <v>292076</v>
      </c>
      <c r="I13" s="1">
        <v>214369.79</v>
      </c>
      <c r="J13" s="36"/>
      <c r="K13" s="1">
        <v>333195</v>
      </c>
      <c r="L13" s="1">
        <v>258859</v>
      </c>
      <c r="M13" s="1">
        <v>258859</v>
      </c>
      <c r="N13" s="1">
        <v>258859</v>
      </c>
      <c r="O13" s="1">
        <v>258859</v>
      </c>
      <c r="P13" s="1">
        <v>258859</v>
      </c>
      <c r="Q13" s="1">
        <v>258859</v>
      </c>
      <c r="R13" s="1">
        <v>258859</v>
      </c>
      <c r="S13" s="1">
        <v>264925.81</v>
      </c>
      <c r="T13" s="36"/>
      <c r="U13" s="1">
        <v>333195</v>
      </c>
      <c r="V13" s="1">
        <v>258859</v>
      </c>
      <c r="W13" s="1">
        <v>258859</v>
      </c>
      <c r="X13" s="37">
        <v>258859</v>
      </c>
      <c r="Y13" s="37">
        <v>258859</v>
      </c>
      <c r="Z13" s="37">
        <v>258859</v>
      </c>
      <c r="AA13" s="37">
        <v>258859</v>
      </c>
      <c r="AB13" s="132">
        <v>285637</v>
      </c>
      <c r="AC13" s="38" t="s">
        <v>57</v>
      </c>
    </row>
    <row r="14" spans="1:30" ht="108">
      <c r="A14" s="39" t="s">
        <v>85</v>
      </c>
      <c r="B14" s="1">
        <v>0</v>
      </c>
      <c r="C14" s="36"/>
      <c r="D14" s="1">
        <v>544762</v>
      </c>
      <c r="E14" s="1">
        <v>505346</v>
      </c>
      <c r="F14" s="1">
        <v>502346</v>
      </c>
      <c r="G14" s="1">
        <v>446148</v>
      </c>
      <c r="H14" s="1">
        <v>446148</v>
      </c>
      <c r="I14" s="1">
        <v>470015.36</v>
      </c>
      <c r="J14" s="36"/>
      <c r="K14" s="1">
        <v>544762</v>
      </c>
      <c r="L14" s="1">
        <v>316621</v>
      </c>
      <c r="M14" s="1">
        <v>316621</v>
      </c>
      <c r="N14" s="1">
        <v>316621</v>
      </c>
      <c r="O14" s="1">
        <v>316621</v>
      </c>
      <c r="P14" s="1">
        <v>316621</v>
      </c>
      <c r="Q14" s="1">
        <v>316621</v>
      </c>
      <c r="R14" s="1">
        <v>316621</v>
      </c>
      <c r="S14" s="1">
        <v>316621</v>
      </c>
      <c r="T14" s="36"/>
      <c r="U14" s="1">
        <v>544762</v>
      </c>
      <c r="V14" s="1">
        <v>316621</v>
      </c>
      <c r="W14" s="1">
        <v>316621</v>
      </c>
      <c r="X14" s="37">
        <v>316621</v>
      </c>
      <c r="Y14" s="37">
        <v>316621</v>
      </c>
      <c r="Z14" s="37">
        <v>316621</v>
      </c>
      <c r="AA14" s="37">
        <v>316621</v>
      </c>
      <c r="AB14" s="132">
        <v>363994</v>
      </c>
      <c r="AC14" s="38" t="s">
        <v>48</v>
      </c>
    </row>
    <row r="15" spans="1:30" ht="210.75">
      <c r="A15" s="40" t="s">
        <v>86</v>
      </c>
      <c r="B15" s="1">
        <v>0</v>
      </c>
      <c r="C15" s="36"/>
      <c r="D15" s="1">
        <v>155375</v>
      </c>
      <c r="E15" s="1">
        <v>155375</v>
      </c>
      <c r="F15" s="1">
        <v>155375</v>
      </c>
      <c r="G15" s="1">
        <v>120038</v>
      </c>
      <c r="H15" s="1">
        <v>120038</v>
      </c>
      <c r="I15" s="1">
        <v>13962.5</v>
      </c>
      <c r="J15" s="36"/>
      <c r="K15" s="1">
        <v>220350</v>
      </c>
      <c r="L15" s="1">
        <v>86400</v>
      </c>
      <c r="M15" s="1">
        <v>86400</v>
      </c>
      <c r="N15" s="1">
        <v>133650</v>
      </c>
      <c r="O15" s="1">
        <v>133650</v>
      </c>
      <c r="P15" s="1">
        <v>133650</v>
      </c>
      <c r="Q15" s="1">
        <v>133650</v>
      </c>
      <c r="R15" s="1">
        <v>133650</v>
      </c>
      <c r="S15" s="1">
        <v>71831</v>
      </c>
      <c r="T15" s="36"/>
      <c r="U15" s="1">
        <v>220350</v>
      </c>
      <c r="V15" s="1">
        <v>86400</v>
      </c>
      <c r="W15" s="1">
        <v>86400</v>
      </c>
      <c r="X15" s="37">
        <v>86400</v>
      </c>
      <c r="Y15" s="37">
        <v>86400</v>
      </c>
      <c r="Z15" s="37">
        <v>86400</v>
      </c>
      <c r="AA15" s="37">
        <v>86400</v>
      </c>
      <c r="AB15" s="37">
        <v>86400</v>
      </c>
      <c r="AC15" s="38" t="s">
        <v>49</v>
      </c>
    </row>
    <row r="16" spans="1:30" ht="288" customHeight="1">
      <c r="A16" s="39" t="s">
        <v>121</v>
      </c>
      <c r="B16" s="1">
        <v>0</v>
      </c>
      <c r="C16" s="36"/>
      <c r="D16" s="1">
        <v>30840</v>
      </c>
      <c r="E16" s="1">
        <v>30840</v>
      </c>
      <c r="F16" s="1">
        <v>30840</v>
      </c>
      <c r="G16" s="1">
        <v>30840</v>
      </c>
      <c r="H16" s="1">
        <v>30840</v>
      </c>
      <c r="I16" s="1">
        <v>30840</v>
      </c>
      <c r="J16" s="36"/>
      <c r="K16" s="1">
        <v>35790</v>
      </c>
      <c r="L16" s="1">
        <v>35790</v>
      </c>
      <c r="M16" s="1">
        <v>35790</v>
      </c>
      <c r="N16" s="1">
        <v>35790</v>
      </c>
      <c r="O16" s="1">
        <v>35790</v>
      </c>
      <c r="P16" s="1">
        <v>35790</v>
      </c>
      <c r="Q16" s="1">
        <v>35790</v>
      </c>
      <c r="R16" s="1">
        <v>35790</v>
      </c>
      <c r="S16" s="1">
        <v>35790</v>
      </c>
      <c r="T16" s="36"/>
      <c r="U16" s="1">
        <v>35790</v>
      </c>
      <c r="V16" s="1">
        <v>35790</v>
      </c>
      <c r="W16" s="1">
        <v>35790</v>
      </c>
      <c r="X16" s="37">
        <v>35790</v>
      </c>
      <c r="Y16" s="37">
        <v>35790</v>
      </c>
      <c r="Z16" s="37">
        <v>35790</v>
      </c>
      <c r="AA16" s="37">
        <v>20000</v>
      </c>
      <c r="AB16" s="132">
        <v>34056</v>
      </c>
      <c r="AC16" s="38" t="s">
        <v>47</v>
      </c>
    </row>
    <row r="17" spans="1:29" ht="105.75">
      <c r="A17" s="35" t="s">
        <v>87</v>
      </c>
      <c r="B17" s="1">
        <v>0</v>
      </c>
      <c r="C17" s="36"/>
      <c r="D17" s="1">
        <v>7920</v>
      </c>
      <c r="E17" s="41">
        <v>7920</v>
      </c>
      <c r="F17" s="41">
        <v>7920</v>
      </c>
      <c r="G17" s="41">
        <v>7920</v>
      </c>
      <c r="H17" s="41">
        <v>7920</v>
      </c>
      <c r="I17" s="1">
        <v>7920</v>
      </c>
      <c r="J17" s="36"/>
      <c r="K17" s="1">
        <v>7920</v>
      </c>
      <c r="L17" s="1">
        <v>7920</v>
      </c>
      <c r="M17" s="1">
        <v>7920</v>
      </c>
      <c r="N17" s="1">
        <v>7920</v>
      </c>
      <c r="O17" s="1">
        <v>7920</v>
      </c>
      <c r="P17" s="1">
        <v>7920</v>
      </c>
      <c r="Q17" s="1">
        <v>7920</v>
      </c>
      <c r="R17" s="1">
        <v>7920</v>
      </c>
      <c r="S17" s="1">
        <v>7920</v>
      </c>
      <c r="T17" s="36"/>
      <c r="U17" s="1">
        <v>7920</v>
      </c>
      <c r="V17" s="1">
        <v>7920</v>
      </c>
      <c r="W17" s="1">
        <v>7920</v>
      </c>
      <c r="X17" s="37">
        <v>7920</v>
      </c>
      <c r="Y17" s="37">
        <v>10000</v>
      </c>
      <c r="Z17" s="37">
        <v>10000</v>
      </c>
      <c r="AA17" s="37">
        <v>10000</v>
      </c>
      <c r="AB17" s="37">
        <v>10000</v>
      </c>
      <c r="AC17" s="42" t="s">
        <v>50</v>
      </c>
    </row>
    <row r="18" spans="1:29" ht="159.75">
      <c r="A18" s="39" t="s">
        <v>115</v>
      </c>
      <c r="B18" s="1">
        <v>0</v>
      </c>
      <c r="C18" s="36"/>
      <c r="D18" s="1">
        <v>0</v>
      </c>
      <c r="E18" s="1">
        <v>31723</v>
      </c>
      <c r="F18" s="1">
        <v>31723</v>
      </c>
      <c r="G18" s="1">
        <v>36032</v>
      </c>
      <c r="H18" s="1">
        <v>36032</v>
      </c>
      <c r="I18" s="1">
        <v>36032</v>
      </c>
      <c r="J18" s="36"/>
      <c r="K18" s="1">
        <v>0</v>
      </c>
      <c r="L18" s="1">
        <v>36032</v>
      </c>
      <c r="M18" s="1">
        <v>36032</v>
      </c>
      <c r="N18" s="1">
        <v>36032</v>
      </c>
      <c r="O18" s="1">
        <v>36032</v>
      </c>
      <c r="P18" s="1">
        <v>36032</v>
      </c>
      <c r="Q18" s="1">
        <v>36032</v>
      </c>
      <c r="R18" s="1">
        <v>36032</v>
      </c>
      <c r="S18" s="1">
        <v>34305.46</v>
      </c>
      <c r="T18" s="36"/>
      <c r="U18" s="1">
        <v>0</v>
      </c>
      <c r="V18" s="1">
        <v>36032</v>
      </c>
      <c r="W18" s="1">
        <v>36032</v>
      </c>
      <c r="X18" s="37">
        <v>36032</v>
      </c>
      <c r="Y18" s="37">
        <v>36032</v>
      </c>
      <c r="Z18" s="37">
        <v>36032</v>
      </c>
      <c r="AA18" s="37">
        <v>0</v>
      </c>
      <c r="AB18" s="37">
        <v>0</v>
      </c>
      <c r="AC18" s="38" t="s">
        <v>51</v>
      </c>
    </row>
    <row r="19" spans="1:29" ht="194.25">
      <c r="A19" s="43" t="s">
        <v>88</v>
      </c>
      <c r="B19" s="1">
        <v>0</v>
      </c>
      <c r="C19" s="36"/>
      <c r="D19" s="1">
        <v>0</v>
      </c>
      <c r="E19" s="1">
        <v>0</v>
      </c>
      <c r="F19" s="1">
        <v>0</v>
      </c>
      <c r="G19" s="1">
        <v>74944</v>
      </c>
      <c r="H19" s="1">
        <v>74944</v>
      </c>
      <c r="I19" s="1">
        <v>75382.84</v>
      </c>
      <c r="J19" s="36"/>
      <c r="K19" s="1">
        <v>0</v>
      </c>
      <c r="L19" s="1">
        <v>74944</v>
      </c>
      <c r="M19" s="1">
        <v>74944</v>
      </c>
      <c r="N19" s="1">
        <v>74944</v>
      </c>
      <c r="O19" s="1">
        <v>74944</v>
      </c>
      <c r="P19" s="1">
        <v>74944</v>
      </c>
      <c r="Q19" s="1">
        <v>74944</v>
      </c>
      <c r="R19" s="1">
        <v>74944</v>
      </c>
      <c r="S19" s="1">
        <v>66532</v>
      </c>
      <c r="T19" s="36"/>
      <c r="U19" s="1">
        <v>0</v>
      </c>
      <c r="V19" s="1">
        <v>74944</v>
      </c>
      <c r="W19" s="1">
        <v>74944</v>
      </c>
      <c r="X19" s="37">
        <v>74944</v>
      </c>
      <c r="Y19" s="37">
        <v>74944</v>
      </c>
      <c r="Z19" s="37">
        <v>74944</v>
      </c>
      <c r="AA19" s="37">
        <v>38000</v>
      </c>
      <c r="AB19" s="37">
        <v>38000</v>
      </c>
      <c r="AC19" s="38" t="s">
        <v>47</v>
      </c>
    </row>
    <row r="20" spans="1:29" ht="62.25" customHeight="1">
      <c r="A20" s="44" t="s">
        <v>89</v>
      </c>
      <c r="B20" s="1">
        <v>0</v>
      </c>
      <c r="C20" s="36"/>
      <c r="D20" s="1">
        <v>0</v>
      </c>
      <c r="E20" s="1"/>
      <c r="F20" s="1"/>
      <c r="G20" s="1"/>
      <c r="H20" s="1"/>
      <c r="I20" s="1">
        <v>0</v>
      </c>
      <c r="J20" s="36"/>
      <c r="K20" s="1">
        <v>0</v>
      </c>
      <c r="L20" s="1">
        <v>0</v>
      </c>
      <c r="M20" s="1">
        <v>0</v>
      </c>
      <c r="N20" s="1">
        <v>0</v>
      </c>
      <c r="O20" s="1">
        <v>0</v>
      </c>
      <c r="P20" s="1">
        <v>0</v>
      </c>
      <c r="Q20" s="1">
        <v>0</v>
      </c>
      <c r="R20" s="1">
        <v>5871</v>
      </c>
      <c r="S20" s="1">
        <v>0</v>
      </c>
      <c r="T20" s="36"/>
      <c r="U20" s="1">
        <v>0</v>
      </c>
      <c r="V20" s="1">
        <v>0</v>
      </c>
      <c r="W20" s="1">
        <v>0</v>
      </c>
      <c r="X20" s="37">
        <v>0</v>
      </c>
      <c r="Y20" s="37">
        <v>0</v>
      </c>
      <c r="Z20" s="37">
        <v>0</v>
      </c>
      <c r="AA20" s="37">
        <v>0</v>
      </c>
      <c r="AB20" s="37">
        <v>0</v>
      </c>
      <c r="AC20" s="38">
        <v>1603</v>
      </c>
    </row>
    <row r="21" spans="1:29" ht="76.5">
      <c r="A21" s="35" t="s">
        <v>90</v>
      </c>
      <c r="B21" s="1">
        <v>0</v>
      </c>
      <c r="C21" s="36"/>
      <c r="D21" s="1">
        <v>0</v>
      </c>
      <c r="E21" s="1">
        <v>0</v>
      </c>
      <c r="F21" s="1">
        <v>0</v>
      </c>
      <c r="G21" s="1">
        <v>0</v>
      </c>
      <c r="H21" s="1">
        <v>0</v>
      </c>
      <c r="I21" s="1">
        <v>0</v>
      </c>
      <c r="J21" s="36"/>
      <c r="K21" s="1">
        <v>0</v>
      </c>
      <c r="L21" s="1">
        <v>76506</v>
      </c>
      <c r="M21" s="1">
        <v>76506</v>
      </c>
      <c r="N21" s="1">
        <v>76506</v>
      </c>
      <c r="O21" s="1">
        <v>76506</v>
      </c>
      <c r="P21" s="1">
        <v>76506</v>
      </c>
      <c r="Q21" s="1">
        <v>76506</v>
      </c>
      <c r="R21" s="1">
        <v>76506</v>
      </c>
      <c r="S21" s="1">
        <v>76505.42</v>
      </c>
      <c r="T21" s="36"/>
      <c r="U21" s="1">
        <v>0</v>
      </c>
      <c r="V21" s="1">
        <v>76506</v>
      </c>
      <c r="W21" s="1">
        <v>76506</v>
      </c>
      <c r="X21" s="37">
        <v>76506</v>
      </c>
      <c r="Y21" s="37">
        <v>76506</v>
      </c>
      <c r="Z21" s="37">
        <v>76506</v>
      </c>
      <c r="AA21" s="37">
        <v>76506</v>
      </c>
      <c r="AB21" s="37">
        <v>76506</v>
      </c>
      <c r="AC21" s="38" t="s">
        <v>50</v>
      </c>
    </row>
    <row r="22" spans="1:29" ht="105.75">
      <c r="A22" s="35" t="s">
        <v>91</v>
      </c>
      <c r="B22" s="1">
        <v>0</v>
      </c>
      <c r="C22" s="36"/>
      <c r="D22" s="1">
        <v>0</v>
      </c>
      <c r="E22" s="1">
        <v>0</v>
      </c>
      <c r="F22" s="1">
        <v>0</v>
      </c>
      <c r="G22" s="1">
        <v>0</v>
      </c>
      <c r="H22" s="1">
        <v>0</v>
      </c>
      <c r="I22" s="1">
        <v>0</v>
      </c>
      <c r="J22" s="36"/>
      <c r="K22" s="1">
        <v>0</v>
      </c>
      <c r="L22" s="1">
        <v>75592</v>
      </c>
      <c r="M22" s="1">
        <v>75592</v>
      </c>
      <c r="N22" s="1">
        <v>73252</v>
      </c>
      <c r="O22" s="1">
        <v>73252</v>
      </c>
      <c r="P22" s="1">
        <v>73252</v>
      </c>
      <c r="Q22" s="1">
        <v>73252</v>
      </c>
      <c r="R22" s="1">
        <v>73252</v>
      </c>
      <c r="S22" s="1">
        <v>73835.210000000006</v>
      </c>
      <c r="T22" s="36"/>
      <c r="U22" s="1">
        <v>0</v>
      </c>
      <c r="V22" s="1">
        <v>75592</v>
      </c>
      <c r="W22" s="1">
        <v>75592</v>
      </c>
      <c r="X22" s="37">
        <v>75592</v>
      </c>
      <c r="Y22" s="37">
        <v>75592</v>
      </c>
      <c r="Z22" s="37">
        <v>75592</v>
      </c>
      <c r="AA22" s="37">
        <v>75592</v>
      </c>
      <c r="AB22" s="37">
        <v>75592</v>
      </c>
      <c r="AC22" s="38" t="s">
        <v>50</v>
      </c>
    </row>
    <row r="23" spans="1:29" ht="135.75">
      <c r="A23" s="45" t="s">
        <v>92</v>
      </c>
      <c r="B23" s="1">
        <v>0</v>
      </c>
      <c r="C23" s="36"/>
      <c r="D23" s="1">
        <v>0</v>
      </c>
      <c r="E23" s="1">
        <v>0</v>
      </c>
      <c r="F23" s="1">
        <v>0</v>
      </c>
      <c r="G23" s="1">
        <v>0</v>
      </c>
      <c r="H23" s="1">
        <v>0</v>
      </c>
      <c r="I23" s="1">
        <v>0</v>
      </c>
      <c r="J23" s="36"/>
      <c r="K23" s="1">
        <v>0</v>
      </c>
      <c r="L23" s="1">
        <v>75592</v>
      </c>
      <c r="M23" s="1">
        <v>75592</v>
      </c>
      <c r="N23" s="1">
        <v>72592</v>
      </c>
      <c r="O23" s="1">
        <v>72592</v>
      </c>
      <c r="P23" s="1">
        <v>72592</v>
      </c>
      <c r="Q23" s="1">
        <v>72592</v>
      </c>
      <c r="R23" s="1">
        <v>72592</v>
      </c>
      <c r="S23" s="1">
        <v>62028.34</v>
      </c>
      <c r="T23" s="36"/>
      <c r="U23" s="1">
        <v>0</v>
      </c>
      <c r="V23" s="1">
        <v>75592</v>
      </c>
      <c r="W23" s="1">
        <v>75592</v>
      </c>
      <c r="X23" s="37">
        <v>78517</v>
      </c>
      <c r="Y23" s="37">
        <v>78517</v>
      </c>
      <c r="Z23" s="37">
        <v>78517</v>
      </c>
      <c r="AA23" s="37">
        <v>78517</v>
      </c>
      <c r="AB23" s="37">
        <v>78517</v>
      </c>
      <c r="AC23" s="38" t="s">
        <v>50</v>
      </c>
    </row>
    <row r="24" spans="1:29" ht="72.75">
      <c r="A24" s="35" t="s">
        <v>93</v>
      </c>
      <c r="B24" s="1">
        <v>0</v>
      </c>
      <c r="C24" s="36"/>
      <c r="D24" s="1">
        <v>0</v>
      </c>
      <c r="E24" s="1">
        <v>0</v>
      </c>
      <c r="F24" s="1">
        <v>0</v>
      </c>
      <c r="G24" s="1">
        <v>0</v>
      </c>
      <c r="H24" s="1">
        <v>0</v>
      </c>
      <c r="I24" s="1">
        <v>0</v>
      </c>
      <c r="J24" s="36"/>
      <c r="K24" s="1">
        <v>0</v>
      </c>
      <c r="L24" s="1">
        <v>76506</v>
      </c>
      <c r="M24" s="1">
        <v>76506</v>
      </c>
      <c r="N24" s="1">
        <v>76506</v>
      </c>
      <c r="O24" s="1">
        <v>76506</v>
      </c>
      <c r="P24" s="1">
        <v>76506</v>
      </c>
      <c r="Q24" s="1">
        <v>76506</v>
      </c>
      <c r="R24" s="1">
        <v>76506</v>
      </c>
      <c r="S24" s="1">
        <v>51378.63</v>
      </c>
      <c r="T24" s="36"/>
      <c r="U24" s="1">
        <v>0</v>
      </c>
      <c r="V24" s="1">
        <v>76506</v>
      </c>
      <c r="W24" s="1">
        <v>76506</v>
      </c>
      <c r="X24" s="37">
        <v>76506</v>
      </c>
      <c r="Y24" s="37">
        <v>76506</v>
      </c>
      <c r="Z24" s="37">
        <v>76506</v>
      </c>
      <c r="AA24" s="37">
        <v>76506</v>
      </c>
      <c r="AB24" s="132">
        <v>79566</v>
      </c>
      <c r="AC24" s="38" t="s">
        <v>50</v>
      </c>
    </row>
    <row r="25" spans="1:29" ht="87.6" customHeight="1">
      <c r="A25" s="46" t="s">
        <v>94</v>
      </c>
      <c r="B25" s="47">
        <v>0</v>
      </c>
      <c r="C25" s="48"/>
      <c r="D25" s="47">
        <v>0</v>
      </c>
      <c r="E25" s="47">
        <v>0</v>
      </c>
      <c r="F25" s="47">
        <v>0</v>
      </c>
      <c r="G25" s="47">
        <v>0</v>
      </c>
      <c r="H25" s="47">
        <v>0</v>
      </c>
      <c r="I25" s="47">
        <v>0</v>
      </c>
      <c r="J25" s="48"/>
      <c r="K25" s="47">
        <v>0</v>
      </c>
      <c r="L25" s="47">
        <v>0</v>
      </c>
      <c r="M25" s="47">
        <v>0</v>
      </c>
      <c r="N25" s="47">
        <v>0</v>
      </c>
      <c r="O25" s="47">
        <v>0</v>
      </c>
      <c r="P25" s="47">
        <v>0</v>
      </c>
      <c r="Q25" s="47">
        <v>0</v>
      </c>
      <c r="R25" s="47">
        <v>0</v>
      </c>
      <c r="S25" s="47">
        <v>0</v>
      </c>
      <c r="T25" s="48"/>
      <c r="U25" s="47">
        <v>0</v>
      </c>
      <c r="V25" s="47">
        <v>0</v>
      </c>
      <c r="W25" s="47">
        <v>0</v>
      </c>
      <c r="X25" s="49">
        <v>0</v>
      </c>
      <c r="Y25" s="49">
        <v>0</v>
      </c>
      <c r="Z25" s="49">
        <v>49928</v>
      </c>
      <c r="AA25" s="49">
        <v>49928</v>
      </c>
      <c r="AB25" s="49">
        <v>49928</v>
      </c>
      <c r="AC25" s="50">
        <v>1900</v>
      </c>
    </row>
    <row r="26" spans="1:29" ht="95.25" customHeight="1" thickBot="1">
      <c r="A26" s="46" t="s">
        <v>95</v>
      </c>
      <c r="B26" s="47">
        <v>0</v>
      </c>
      <c r="C26" s="48"/>
      <c r="D26" s="47">
        <v>0</v>
      </c>
      <c r="E26" s="47">
        <v>0</v>
      </c>
      <c r="F26" s="47">
        <v>0</v>
      </c>
      <c r="G26" s="47">
        <v>0</v>
      </c>
      <c r="H26" s="47">
        <v>0</v>
      </c>
      <c r="I26" s="47">
        <v>0</v>
      </c>
      <c r="J26" s="48"/>
      <c r="K26" s="47">
        <v>0</v>
      </c>
      <c r="L26" s="47">
        <v>0</v>
      </c>
      <c r="M26" s="47">
        <v>0</v>
      </c>
      <c r="N26" s="47">
        <v>0</v>
      </c>
      <c r="O26" s="47">
        <v>0</v>
      </c>
      <c r="P26" s="47">
        <v>0</v>
      </c>
      <c r="Q26" s="47">
        <v>135000</v>
      </c>
      <c r="R26" s="47">
        <v>135000</v>
      </c>
      <c r="S26" s="47">
        <v>117000</v>
      </c>
      <c r="T26" s="48"/>
      <c r="U26" s="47">
        <v>0</v>
      </c>
      <c r="V26" s="47">
        <v>0</v>
      </c>
      <c r="W26" s="47">
        <v>0</v>
      </c>
      <c r="X26" s="49">
        <v>0</v>
      </c>
      <c r="Y26" s="49">
        <v>0</v>
      </c>
      <c r="Z26" s="49">
        <v>0</v>
      </c>
      <c r="AA26" s="49">
        <v>0</v>
      </c>
      <c r="AB26" s="49">
        <v>0</v>
      </c>
      <c r="AC26" s="50" t="s">
        <v>50</v>
      </c>
    </row>
    <row r="27" spans="1:29" ht="30.75" thickBot="1">
      <c r="A27" s="51" t="s">
        <v>18</v>
      </c>
      <c r="B27" s="52">
        <f>SUM(B10:B26)</f>
        <v>0</v>
      </c>
      <c r="C27" s="53"/>
      <c r="D27" s="52">
        <f t="shared" ref="D27:I27" si="0">SUM(D10:D26)</f>
        <v>1354592</v>
      </c>
      <c r="E27" s="52">
        <f t="shared" si="0"/>
        <v>1346899</v>
      </c>
      <c r="F27" s="52">
        <f t="shared" si="0"/>
        <v>1343899</v>
      </c>
      <c r="G27" s="52">
        <f t="shared" si="0"/>
        <v>1154998</v>
      </c>
      <c r="H27" s="52">
        <f t="shared" si="0"/>
        <v>1154998</v>
      </c>
      <c r="I27" s="52">
        <f t="shared" si="0"/>
        <v>976022.49</v>
      </c>
      <c r="J27" s="53"/>
      <c r="K27" s="52">
        <f t="shared" ref="K27:S27" si="1">SUM(K10:K26)</f>
        <v>1368017</v>
      </c>
      <c r="L27" s="52">
        <f t="shared" si="1"/>
        <v>1264762</v>
      </c>
      <c r="M27" s="52">
        <f t="shared" si="1"/>
        <v>1264762</v>
      </c>
      <c r="N27" s="52">
        <f t="shared" si="1"/>
        <v>1306672</v>
      </c>
      <c r="O27" s="52">
        <f t="shared" si="1"/>
        <v>1306672</v>
      </c>
      <c r="P27" s="52">
        <f t="shared" si="1"/>
        <v>1306672</v>
      </c>
      <c r="Q27" s="52">
        <f t="shared" si="1"/>
        <v>1297672</v>
      </c>
      <c r="R27" s="52">
        <f t="shared" si="1"/>
        <v>1303543</v>
      </c>
      <c r="S27" s="52">
        <f t="shared" si="1"/>
        <v>1178672.8699999999</v>
      </c>
      <c r="T27" s="53"/>
      <c r="U27" s="52">
        <f t="shared" ref="U27:Z27" si="2">SUM(U10:U26)</f>
        <v>1368017</v>
      </c>
      <c r="V27" s="52">
        <f t="shared" si="2"/>
        <v>1264762</v>
      </c>
      <c r="W27" s="52">
        <f t="shared" si="2"/>
        <v>1264762</v>
      </c>
      <c r="X27" s="54">
        <f t="shared" si="2"/>
        <v>1267687</v>
      </c>
      <c r="Y27" s="54">
        <f t="shared" si="2"/>
        <v>1203974</v>
      </c>
      <c r="Z27" s="54">
        <f t="shared" si="2"/>
        <v>1175695</v>
      </c>
      <c r="AA27" s="54">
        <f t="shared" ref="AA27:AB27" si="3">SUM(AA10:AA26)</f>
        <v>1086929</v>
      </c>
      <c r="AB27" s="54">
        <f t="shared" si="3"/>
        <v>1178196</v>
      </c>
      <c r="AC27" s="55" t="s">
        <v>2</v>
      </c>
    </row>
    <row r="28" spans="1:29" ht="15">
      <c r="A28" s="56" t="s">
        <v>25</v>
      </c>
      <c r="B28" s="57"/>
      <c r="C28" s="58"/>
      <c r="D28" s="57"/>
      <c r="E28" s="57"/>
      <c r="F28" s="57"/>
      <c r="G28" s="57"/>
      <c r="H28" s="57"/>
      <c r="I28" s="57"/>
      <c r="J28" s="58"/>
      <c r="K28" s="57"/>
      <c r="L28" s="57"/>
      <c r="M28" s="57"/>
      <c r="N28" s="57"/>
      <c r="O28" s="57"/>
      <c r="P28" s="57"/>
      <c r="Q28" s="57"/>
      <c r="R28" s="57"/>
      <c r="S28" s="57"/>
      <c r="T28" s="58"/>
      <c r="U28" s="57"/>
      <c r="V28" s="57"/>
      <c r="W28" s="57"/>
      <c r="X28" s="59"/>
      <c r="Y28" s="59"/>
      <c r="Z28" s="59"/>
      <c r="AA28" s="59"/>
      <c r="AB28" s="59"/>
      <c r="AC28" s="60"/>
    </row>
    <row r="29" spans="1:29" ht="90.75">
      <c r="A29" s="39" t="s">
        <v>96</v>
      </c>
      <c r="B29" s="61">
        <v>0</v>
      </c>
      <c r="C29" s="36"/>
      <c r="D29" s="61">
        <v>5100</v>
      </c>
      <c r="E29" s="61">
        <v>5100</v>
      </c>
      <c r="F29" s="61">
        <v>5100</v>
      </c>
      <c r="G29" s="61">
        <v>5100</v>
      </c>
      <c r="H29" s="61">
        <v>5100</v>
      </c>
      <c r="I29" s="61">
        <v>2326.9</v>
      </c>
      <c r="J29" s="36"/>
      <c r="K29" s="61">
        <v>5100</v>
      </c>
      <c r="L29" s="61">
        <v>5100</v>
      </c>
      <c r="M29" s="61">
        <v>5100</v>
      </c>
      <c r="N29" s="61">
        <v>5100</v>
      </c>
      <c r="O29" s="61">
        <v>5100</v>
      </c>
      <c r="P29" s="61">
        <v>5100</v>
      </c>
      <c r="Q29" s="61">
        <v>5100</v>
      </c>
      <c r="R29" s="61">
        <v>5100</v>
      </c>
      <c r="S29" s="61">
        <f>2236.82+2655.87+954.27</f>
        <v>5846.9600000000009</v>
      </c>
      <c r="T29" s="36"/>
      <c r="U29" s="61">
        <v>5100</v>
      </c>
      <c r="V29" s="61">
        <v>5100</v>
      </c>
      <c r="W29" s="61">
        <v>5100</v>
      </c>
      <c r="X29" s="62">
        <v>5100</v>
      </c>
      <c r="Y29" s="62">
        <v>5100</v>
      </c>
      <c r="Z29" s="62">
        <v>5100</v>
      </c>
      <c r="AA29" s="62">
        <v>5100</v>
      </c>
      <c r="AB29" s="62">
        <v>5100</v>
      </c>
      <c r="AC29" s="38" t="s">
        <v>52</v>
      </c>
    </row>
    <row r="30" spans="1:29" ht="30.75">
      <c r="A30" s="39" t="s">
        <v>97</v>
      </c>
      <c r="B30" s="61">
        <v>0</v>
      </c>
      <c r="C30" s="36"/>
      <c r="D30" s="61">
        <v>25950</v>
      </c>
      <c r="E30" s="61">
        <v>25950</v>
      </c>
      <c r="F30" s="61">
        <v>25950</v>
      </c>
      <c r="G30" s="61">
        <v>25950</v>
      </c>
      <c r="H30" s="61">
        <v>25950</v>
      </c>
      <c r="I30" s="61">
        <v>1841.06</v>
      </c>
      <c r="J30" s="36"/>
      <c r="K30" s="61">
        <v>25950</v>
      </c>
      <c r="L30" s="61">
        <v>25950</v>
      </c>
      <c r="M30" s="61">
        <v>25950</v>
      </c>
      <c r="N30" s="61">
        <v>25950</v>
      </c>
      <c r="O30" s="61">
        <v>25950</v>
      </c>
      <c r="P30" s="61">
        <v>25950</v>
      </c>
      <c r="Q30" s="61">
        <v>25950</v>
      </c>
      <c r="R30" s="61">
        <v>25950</v>
      </c>
      <c r="S30" s="61">
        <f>302+519.53+30</f>
        <v>851.53</v>
      </c>
      <c r="T30" s="36"/>
      <c r="U30" s="61">
        <v>25950</v>
      </c>
      <c r="V30" s="61">
        <v>25950</v>
      </c>
      <c r="W30" s="61">
        <v>25950</v>
      </c>
      <c r="X30" s="62">
        <v>25950</v>
      </c>
      <c r="Y30" s="62">
        <v>25950</v>
      </c>
      <c r="Z30" s="62">
        <v>25950</v>
      </c>
      <c r="AA30" s="37">
        <v>12841</v>
      </c>
      <c r="AB30" s="132">
        <v>0</v>
      </c>
      <c r="AC30" s="38">
        <v>2400</v>
      </c>
    </row>
    <row r="31" spans="1:29" ht="15">
      <c r="A31" s="63" t="s">
        <v>28</v>
      </c>
      <c r="B31" s="61">
        <v>0</v>
      </c>
      <c r="C31" s="36"/>
      <c r="D31" s="61">
        <v>0</v>
      </c>
      <c r="E31" s="61">
        <v>0</v>
      </c>
      <c r="F31" s="61">
        <v>0</v>
      </c>
      <c r="G31" s="61">
        <v>0</v>
      </c>
      <c r="H31" s="61">
        <v>0</v>
      </c>
      <c r="I31" s="61">
        <v>6477.88</v>
      </c>
      <c r="J31" s="36"/>
      <c r="K31" s="61">
        <v>0</v>
      </c>
      <c r="L31" s="61">
        <v>0</v>
      </c>
      <c r="M31" s="61">
        <v>0</v>
      </c>
      <c r="N31" s="61">
        <v>0</v>
      </c>
      <c r="O31" s="61">
        <v>0</v>
      </c>
      <c r="P31" s="61">
        <v>0</v>
      </c>
      <c r="Q31" s="61">
        <v>0</v>
      </c>
      <c r="R31" s="61">
        <v>0</v>
      </c>
      <c r="S31" s="61">
        <v>0</v>
      </c>
      <c r="T31" s="36"/>
      <c r="U31" s="61">
        <v>0</v>
      </c>
      <c r="V31" s="61">
        <v>0</v>
      </c>
      <c r="W31" s="61">
        <v>0</v>
      </c>
      <c r="X31" s="62">
        <v>0</v>
      </c>
      <c r="Y31" s="62"/>
      <c r="Z31" s="62"/>
      <c r="AA31" s="62">
        <v>0</v>
      </c>
      <c r="AB31" s="62">
        <v>0</v>
      </c>
      <c r="AC31" s="38">
        <v>2900</v>
      </c>
    </row>
    <row r="32" spans="1:29" ht="126.75">
      <c r="A32" s="39" t="s">
        <v>122</v>
      </c>
      <c r="B32" s="61">
        <v>0</v>
      </c>
      <c r="C32" s="36"/>
      <c r="D32" s="61">
        <v>0</v>
      </c>
      <c r="E32" s="61">
        <v>1720</v>
      </c>
      <c r="F32" s="61">
        <v>1720</v>
      </c>
      <c r="G32" s="61">
        <v>1920</v>
      </c>
      <c r="H32" s="61">
        <v>1920</v>
      </c>
      <c r="I32" s="61">
        <v>1951.23</v>
      </c>
      <c r="J32" s="36"/>
      <c r="K32" s="61">
        <v>0</v>
      </c>
      <c r="L32" s="61">
        <v>1920</v>
      </c>
      <c r="M32" s="61">
        <v>1920</v>
      </c>
      <c r="N32" s="61">
        <v>1920</v>
      </c>
      <c r="O32" s="61">
        <v>1920</v>
      </c>
      <c r="P32" s="61">
        <v>1920</v>
      </c>
      <c r="Q32" s="61">
        <v>1920</v>
      </c>
      <c r="R32" s="61">
        <v>1920</v>
      </c>
      <c r="S32" s="1">
        <v>100</v>
      </c>
      <c r="T32" s="36"/>
      <c r="U32" s="61">
        <v>0</v>
      </c>
      <c r="V32" s="61">
        <v>1920</v>
      </c>
      <c r="W32" s="61">
        <v>1920</v>
      </c>
      <c r="X32" s="62">
        <v>1920</v>
      </c>
      <c r="Y32" s="62">
        <v>1920</v>
      </c>
      <c r="Z32" s="62">
        <v>1920</v>
      </c>
      <c r="AA32" s="62">
        <v>1920</v>
      </c>
      <c r="AB32" s="132">
        <v>0</v>
      </c>
      <c r="AC32" s="38">
        <v>2400</v>
      </c>
    </row>
    <row r="33" spans="1:29" ht="15">
      <c r="A33" s="63" t="s">
        <v>29</v>
      </c>
      <c r="B33" s="61">
        <v>0</v>
      </c>
      <c r="C33" s="36"/>
      <c r="D33" s="61">
        <v>0</v>
      </c>
      <c r="E33" s="61">
        <v>973</v>
      </c>
      <c r="F33" s="61">
        <v>973</v>
      </c>
      <c r="G33" s="61">
        <v>1088</v>
      </c>
      <c r="H33" s="61">
        <v>1088</v>
      </c>
      <c r="I33" s="61">
        <v>1332.37</v>
      </c>
      <c r="J33" s="36"/>
      <c r="K33" s="61">
        <v>0</v>
      </c>
      <c r="L33" s="61">
        <v>1088</v>
      </c>
      <c r="M33" s="61">
        <v>1088</v>
      </c>
      <c r="N33" s="61">
        <v>1088</v>
      </c>
      <c r="O33" s="61">
        <v>1088</v>
      </c>
      <c r="P33" s="61">
        <v>1088</v>
      </c>
      <c r="Q33" s="61">
        <v>1088</v>
      </c>
      <c r="R33" s="61">
        <v>1088</v>
      </c>
      <c r="S33" s="1">
        <v>1125.92</v>
      </c>
      <c r="T33" s="36"/>
      <c r="U33" s="61">
        <v>0</v>
      </c>
      <c r="V33" s="61">
        <v>1088</v>
      </c>
      <c r="W33" s="61">
        <v>1088</v>
      </c>
      <c r="X33" s="62">
        <v>1088</v>
      </c>
      <c r="Y33" s="62">
        <v>1088</v>
      </c>
      <c r="Z33" s="62">
        <v>1088</v>
      </c>
      <c r="AA33" s="62">
        <v>1088</v>
      </c>
      <c r="AB33" s="132">
        <v>0</v>
      </c>
      <c r="AC33" s="38">
        <v>2900</v>
      </c>
    </row>
    <row r="34" spans="1:29" ht="15">
      <c r="A34" s="63" t="s">
        <v>30</v>
      </c>
      <c r="B34" s="61">
        <v>0</v>
      </c>
      <c r="C34" s="36"/>
      <c r="D34" s="61">
        <v>0</v>
      </c>
      <c r="E34" s="61">
        <v>0</v>
      </c>
      <c r="F34" s="61">
        <v>3000</v>
      </c>
      <c r="G34" s="61">
        <v>3000</v>
      </c>
      <c r="H34" s="61">
        <v>3000</v>
      </c>
      <c r="I34" s="61">
        <v>2864.84</v>
      </c>
      <c r="J34" s="36"/>
      <c r="K34" s="61">
        <v>0</v>
      </c>
      <c r="L34" s="61">
        <v>3000</v>
      </c>
      <c r="M34" s="61">
        <v>3000</v>
      </c>
      <c r="N34" s="61">
        <v>3000</v>
      </c>
      <c r="O34" s="61">
        <v>3000</v>
      </c>
      <c r="P34" s="61">
        <v>3000</v>
      </c>
      <c r="Q34" s="61">
        <v>3000</v>
      </c>
      <c r="R34" s="61">
        <v>3000</v>
      </c>
      <c r="S34" s="1">
        <v>3308.31</v>
      </c>
      <c r="T34" s="36"/>
      <c r="U34" s="61">
        <v>0</v>
      </c>
      <c r="V34" s="61">
        <v>3000</v>
      </c>
      <c r="W34" s="61">
        <v>3000</v>
      </c>
      <c r="X34" s="62">
        <v>3000</v>
      </c>
      <c r="Y34" s="62">
        <v>3000</v>
      </c>
      <c r="Z34" s="62">
        <v>3000</v>
      </c>
      <c r="AA34" s="37">
        <v>0</v>
      </c>
      <c r="AB34" s="132">
        <v>0</v>
      </c>
      <c r="AC34" s="38">
        <v>2900</v>
      </c>
    </row>
    <row r="35" spans="1:29" ht="46.5" thickBot="1">
      <c r="A35" s="64" t="s">
        <v>98</v>
      </c>
      <c r="B35" s="65">
        <v>0</v>
      </c>
      <c r="C35" s="48"/>
      <c r="D35" s="65">
        <v>0</v>
      </c>
      <c r="E35" s="65">
        <v>0</v>
      </c>
      <c r="F35" s="65">
        <v>0</v>
      </c>
      <c r="G35" s="65">
        <v>1311</v>
      </c>
      <c r="H35" s="65">
        <v>1311</v>
      </c>
      <c r="I35" s="65">
        <v>857.23</v>
      </c>
      <c r="J35" s="48"/>
      <c r="K35" s="65">
        <v>0</v>
      </c>
      <c r="L35" s="65">
        <v>1311</v>
      </c>
      <c r="M35" s="65">
        <v>1311</v>
      </c>
      <c r="N35" s="65">
        <v>1311</v>
      </c>
      <c r="O35" s="65">
        <v>1311</v>
      </c>
      <c r="P35" s="65">
        <v>1311</v>
      </c>
      <c r="Q35" s="65">
        <v>1311</v>
      </c>
      <c r="R35" s="65">
        <v>1311</v>
      </c>
      <c r="S35" s="47">
        <f>1212.24+138.54</f>
        <v>1350.78</v>
      </c>
      <c r="T35" s="48"/>
      <c r="U35" s="65">
        <v>0</v>
      </c>
      <c r="V35" s="65">
        <v>1311</v>
      </c>
      <c r="W35" s="65">
        <v>1311</v>
      </c>
      <c r="X35" s="66">
        <v>1311</v>
      </c>
      <c r="Y35" s="66">
        <v>1311</v>
      </c>
      <c r="Z35" s="66">
        <v>1311</v>
      </c>
      <c r="AA35" s="66">
        <v>1311</v>
      </c>
      <c r="AB35" s="66">
        <v>1311</v>
      </c>
      <c r="AC35" s="50" t="s">
        <v>53</v>
      </c>
    </row>
    <row r="36" spans="1:29" ht="30.75" thickBot="1">
      <c r="A36" s="51" t="s">
        <v>19</v>
      </c>
      <c r="B36" s="52">
        <f>SUM(B28:B35)</f>
        <v>0</v>
      </c>
      <c r="C36" s="53"/>
      <c r="D36" s="52">
        <f t="shared" ref="D36:I36" si="4">SUM(D28:D35)</f>
        <v>31050</v>
      </c>
      <c r="E36" s="52">
        <f t="shared" si="4"/>
        <v>33743</v>
      </c>
      <c r="F36" s="52">
        <f t="shared" si="4"/>
        <v>36743</v>
      </c>
      <c r="G36" s="52">
        <f t="shared" si="4"/>
        <v>38369</v>
      </c>
      <c r="H36" s="52">
        <f t="shared" si="4"/>
        <v>38369</v>
      </c>
      <c r="I36" s="52">
        <f t="shared" si="4"/>
        <v>17651.509999999998</v>
      </c>
      <c r="J36" s="53"/>
      <c r="K36" s="52">
        <f t="shared" ref="K36:R36" si="5">SUM(K28:K35)</f>
        <v>31050</v>
      </c>
      <c r="L36" s="52">
        <f t="shared" si="5"/>
        <v>38369</v>
      </c>
      <c r="M36" s="52">
        <f t="shared" si="5"/>
        <v>38369</v>
      </c>
      <c r="N36" s="52">
        <f t="shared" si="5"/>
        <v>38369</v>
      </c>
      <c r="O36" s="52">
        <f t="shared" si="5"/>
        <v>38369</v>
      </c>
      <c r="P36" s="52">
        <f t="shared" si="5"/>
        <v>38369</v>
      </c>
      <c r="Q36" s="52">
        <f t="shared" si="5"/>
        <v>38369</v>
      </c>
      <c r="R36" s="52">
        <f t="shared" si="5"/>
        <v>38369</v>
      </c>
      <c r="S36" s="52">
        <f>SUM(S28:S35)</f>
        <v>12583.500000000002</v>
      </c>
      <c r="T36" s="53"/>
      <c r="U36" s="52">
        <f t="shared" ref="U36:Z36" si="6">SUM(U28:U35)</f>
        <v>31050</v>
      </c>
      <c r="V36" s="52">
        <f t="shared" si="6"/>
        <v>38369</v>
      </c>
      <c r="W36" s="52">
        <f t="shared" si="6"/>
        <v>38369</v>
      </c>
      <c r="X36" s="54">
        <f t="shared" si="6"/>
        <v>38369</v>
      </c>
      <c r="Y36" s="54">
        <f t="shared" si="6"/>
        <v>38369</v>
      </c>
      <c r="Z36" s="54">
        <f t="shared" si="6"/>
        <v>38369</v>
      </c>
      <c r="AA36" s="54">
        <f t="shared" ref="AA36:AB36" si="7">SUM(AA28:AA35)</f>
        <v>22260</v>
      </c>
      <c r="AB36" s="54">
        <f t="shared" si="7"/>
        <v>6411</v>
      </c>
      <c r="AC36" s="55" t="s">
        <v>3</v>
      </c>
    </row>
    <row r="37" spans="1:29" ht="15">
      <c r="A37" s="67" t="s">
        <v>31</v>
      </c>
      <c r="B37" s="68"/>
      <c r="C37" s="58"/>
      <c r="D37" s="68"/>
      <c r="E37" s="68"/>
      <c r="F37" s="68"/>
      <c r="G37" s="68"/>
      <c r="H37" s="68"/>
      <c r="I37" s="68"/>
      <c r="J37" s="58"/>
      <c r="K37" s="68"/>
      <c r="L37" s="68"/>
      <c r="M37" s="68"/>
      <c r="N37" s="68"/>
      <c r="O37" s="68"/>
      <c r="P37" s="68"/>
      <c r="Q37" s="68"/>
      <c r="R37" s="68"/>
      <c r="S37" s="68"/>
      <c r="T37" s="58"/>
      <c r="U37" s="68"/>
      <c r="V37" s="68"/>
      <c r="W37" s="68"/>
      <c r="X37" s="69"/>
      <c r="Y37" s="69"/>
      <c r="Z37" s="69"/>
      <c r="AA37" s="69"/>
      <c r="AB37" s="69"/>
      <c r="AC37" s="60"/>
    </row>
    <row r="38" spans="1:29" ht="30">
      <c r="A38" s="63" t="s">
        <v>32</v>
      </c>
      <c r="B38" s="1">
        <v>0</v>
      </c>
      <c r="C38" s="36"/>
      <c r="D38" s="1">
        <v>37488</v>
      </c>
      <c r="E38" s="1">
        <v>37488</v>
      </c>
      <c r="F38" s="1">
        <v>37488</v>
      </c>
      <c r="G38" s="1">
        <v>20463</v>
      </c>
      <c r="H38" s="1">
        <v>20463</v>
      </c>
      <c r="I38" s="1">
        <v>17301.75</v>
      </c>
      <c r="J38" s="36"/>
      <c r="K38" s="1">
        <v>22493</v>
      </c>
      <c r="L38" s="1">
        <v>15034</v>
      </c>
      <c r="M38" s="1">
        <v>15034</v>
      </c>
      <c r="N38" s="1">
        <v>15034</v>
      </c>
      <c r="O38" s="1">
        <v>15034</v>
      </c>
      <c r="P38" s="1">
        <v>15034</v>
      </c>
      <c r="Q38" s="1">
        <v>5241</v>
      </c>
      <c r="R38" s="1">
        <v>5241</v>
      </c>
      <c r="S38" s="1">
        <v>0</v>
      </c>
      <c r="T38" s="36"/>
      <c r="U38" s="1">
        <v>22493</v>
      </c>
      <c r="V38" s="1">
        <v>15034</v>
      </c>
      <c r="W38" s="1">
        <v>15034</v>
      </c>
      <c r="X38" s="37">
        <v>15034</v>
      </c>
      <c r="Y38" s="37">
        <v>15034</v>
      </c>
      <c r="Z38" s="37">
        <v>0</v>
      </c>
      <c r="AA38" s="37">
        <v>0</v>
      </c>
      <c r="AB38" s="37">
        <v>0</v>
      </c>
      <c r="AC38" s="38" t="s">
        <v>54</v>
      </c>
    </row>
    <row r="39" spans="1:29" ht="30">
      <c r="A39" s="63" t="s">
        <v>33</v>
      </c>
      <c r="B39" s="1">
        <v>0</v>
      </c>
      <c r="C39" s="36"/>
      <c r="D39" s="1">
        <v>0</v>
      </c>
      <c r="E39" s="1">
        <v>0</v>
      </c>
      <c r="F39" s="1">
        <v>0</v>
      </c>
      <c r="G39" s="1">
        <v>0</v>
      </c>
      <c r="H39" s="1">
        <v>0</v>
      </c>
      <c r="I39" s="1">
        <v>0</v>
      </c>
      <c r="J39" s="36"/>
      <c r="K39" s="1">
        <v>7498</v>
      </c>
      <c r="L39" s="1">
        <v>7498</v>
      </c>
      <c r="M39" s="1">
        <v>7498</v>
      </c>
      <c r="N39" s="1">
        <v>5012</v>
      </c>
      <c r="O39" s="1">
        <v>5012</v>
      </c>
      <c r="P39" s="1">
        <v>5012</v>
      </c>
      <c r="Q39" s="1">
        <v>5012</v>
      </c>
      <c r="R39" s="1">
        <v>5012</v>
      </c>
      <c r="S39" s="1">
        <v>0</v>
      </c>
      <c r="T39" s="36"/>
      <c r="U39" s="1">
        <v>7498</v>
      </c>
      <c r="V39" s="1">
        <v>7498</v>
      </c>
      <c r="W39" s="1">
        <v>7498</v>
      </c>
      <c r="X39" s="37">
        <v>7498</v>
      </c>
      <c r="Y39" s="37">
        <v>7498</v>
      </c>
      <c r="Z39" s="37">
        <v>0</v>
      </c>
      <c r="AA39" s="37">
        <v>0</v>
      </c>
      <c r="AB39" s="37">
        <v>0</v>
      </c>
      <c r="AC39" s="38" t="s">
        <v>54</v>
      </c>
    </row>
    <row r="40" spans="1:29" ht="30">
      <c r="A40" s="63" t="s">
        <v>34</v>
      </c>
      <c r="B40" s="1">
        <v>0</v>
      </c>
      <c r="C40" s="36"/>
      <c r="D40" s="1">
        <v>44215</v>
      </c>
      <c r="E40" s="1">
        <v>44215</v>
      </c>
      <c r="F40" s="1">
        <v>44215</v>
      </c>
      <c r="G40" s="1">
        <v>85334</v>
      </c>
      <c r="H40" s="1">
        <v>85334</v>
      </c>
      <c r="I40" s="1">
        <v>68879.3</v>
      </c>
      <c r="J40" s="36"/>
      <c r="K40" s="1">
        <v>44215</v>
      </c>
      <c r="L40" s="1">
        <v>85334</v>
      </c>
      <c r="M40" s="1">
        <v>85334</v>
      </c>
      <c r="N40" s="1">
        <v>85334</v>
      </c>
      <c r="O40" s="1">
        <v>85334</v>
      </c>
      <c r="P40" s="1">
        <v>85334</v>
      </c>
      <c r="Q40" s="1">
        <v>85334</v>
      </c>
      <c r="R40" s="1">
        <v>85334</v>
      </c>
      <c r="S40" s="1">
        <v>81237.929999999993</v>
      </c>
      <c r="T40" s="36"/>
      <c r="U40" s="1">
        <v>44215</v>
      </c>
      <c r="V40" s="1">
        <v>85334</v>
      </c>
      <c r="W40" s="1">
        <v>85334</v>
      </c>
      <c r="X40" s="37">
        <v>85334</v>
      </c>
      <c r="Y40" s="37">
        <v>85334</v>
      </c>
      <c r="Z40" s="37">
        <v>85334</v>
      </c>
      <c r="AA40" s="37">
        <v>85334</v>
      </c>
      <c r="AB40" s="132">
        <v>88511</v>
      </c>
      <c r="AC40" s="38" t="s">
        <v>54</v>
      </c>
    </row>
    <row r="41" spans="1:29" ht="30">
      <c r="A41" s="70" t="s">
        <v>35</v>
      </c>
      <c r="B41" s="1">
        <v>0</v>
      </c>
      <c r="C41" s="36"/>
      <c r="D41" s="1">
        <v>1051</v>
      </c>
      <c r="E41" s="41">
        <v>1051</v>
      </c>
      <c r="F41" s="41">
        <v>1051</v>
      </c>
      <c r="G41" s="41">
        <v>1051</v>
      </c>
      <c r="H41" s="41">
        <v>1051</v>
      </c>
      <c r="I41" s="1">
        <v>1074.74</v>
      </c>
      <c r="J41" s="36"/>
      <c r="K41" s="1">
        <v>1051</v>
      </c>
      <c r="L41" s="1">
        <v>1051</v>
      </c>
      <c r="M41" s="1">
        <v>1051</v>
      </c>
      <c r="N41" s="1">
        <v>1051</v>
      </c>
      <c r="O41" s="1">
        <v>1051</v>
      </c>
      <c r="P41" s="1">
        <v>1051</v>
      </c>
      <c r="Q41" s="1">
        <v>1051</v>
      </c>
      <c r="R41" s="1">
        <v>1051</v>
      </c>
      <c r="S41" s="1">
        <v>1102</v>
      </c>
      <c r="T41" s="36"/>
      <c r="U41" s="1">
        <v>1051</v>
      </c>
      <c r="V41" s="1">
        <v>1051</v>
      </c>
      <c r="W41" s="1">
        <v>1051</v>
      </c>
      <c r="X41" s="37">
        <v>1051</v>
      </c>
      <c r="Y41" s="37">
        <v>1400</v>
      </c>
      <c r="Z41" s="37">
        <v>1400</v>
      </c>
      <c r="AA41" s="37">
        <v>1400</v>
      </c>
      <c r="AB41" s="37">
        <v>1400</v>
      </c>
      <c r="AC41" s="42" t="s">
        <v>54</v>
      </c>
    </row>
    <row r="42" spans="1:29" ht="30">
      <c r="A42" s="63" t="s">
        <v>36</v>
      </c>
      <c r="B42" s="1">
        <v>0</v>
      </c>
      <c r="C42" s="36"/>
      <c r="D42" s="1">
        <v>77342</v>
      </c>
      <c r="E42" s="1">
        <v>72718</v>
      </c>
      <c r="F42" s="1">
        <v>72368</v>
      </c>
      <c r="G42" s="1">
        <v>59204</v>
      </c>
      <c r="H42" s="1">
        <v>59204</v>
      </c>
      <c r="I42" s="1">
        <v>78630.86</v>
      </c>
      <c r="J42" s="36"/>
      <c r="K42" s="1">
        <v>77342</v>
      </c>
      <c r="L42" s="1">
        <v>44074</v>
      </c>
      <c r="M42" s="1">
        <v>44074</v>
      </c>
      <c r="N42" s="1">
        <v>44074</v>
      </c>
      <c r="O42" s="1">
        <v>44074</v>
      </c>
      <c r="P42" s="1">
        <v>44074</v>
      </c>
      <c r="Q42" s="1">
        <v>44074</v>
      </c>
      <c r="R42" s="1">
        <v>44074</v>
      </c>
      <c r="S42" s="1">
        <f>44074+31.96+119.56+14513.31</f>
        <v>58738.829999999994</v>
      </c>
      <c r="T42" s="36"/>
      <c r="U42" s="1">
        <v>77342</v>
      </c>
      <c r="V42" s="1">
        <v>44074</v>
      </c>
      <c r="W42" s="1">
        <v>44074</v>
      </c>
      <c r="X42" s="37">
        <v>44074</v>
      </c>
      <c r="Y42" s="37">
        <v>44074</v>
      </c>
      <c r="Z42" s="37">
        <v>44074</v>
      </c>
      <c r="AA42" s="37">
        <v>44074</v>
      </c>
      <c r="AB42" s="132">
        <v>47282</v>
      </c>
      <c r="AC42" s="38" t="s">
        <v>54</v>
      </c>
    </row>
    <row r="43" spans="1:29" ht="30">
      <c r="A43" s="63" t="s">
        <v>37</v>
      </c>
      <c r="B43" s="1">
        <v>0</v>
      </c>
      <c r="C43" s="36"/>
      <c r="D43" s="1">
        <v>20618</v>
      </c>
      <c r="E43" s="1">
        <v>20618</v>
      </c>
      <c r="F43" s="1">
        <v>20618</v>
      </c>
      <c r="G43" s="1">
        <v>16710</v>
      </c>
      <c r="H43" s="1">
        <v>16710</v>
      </c>
      <c r="I43" s="1">
        <v>1894.71</v>
      </c>
      <c r="J43" s="36"/>
      <c r="K43" s="1">
        <v>29240</v>
      </c>
      <c r="L43" s="1">
        <v>12027</v>
      </c>
      <c r="M43" s="1">
        <v>12027</v>
      </c>
      <c r="N43" s="1">
        <v>18565</v>
      </c>
      <c r="O43" s="1">
        <v>18565</v>
      </c>
      <c r="P43" s="1">
        <v>18565</v>
      </c>
      <c r="Q43" s="1">
        <v>18565</v>
      </c>
      <c r="R43" s="1">
        <v>18565</v>
      </c>
      <c r="S43" s="1">
        <v>9999</v>
      </c>
      <c r="T43" s="36"/>
      <c r="U43" s="1">
        <v>29240</v>
      </c>
      <c r="V43" s="1">
        <v>12027</v>
      </c>
      <c r="W43" s="1">
        <v>12027</v>
      </c>
      <c r="X43" s="37">
        <v>12027</v>
      </c>
      <c r="Y43" s="37">
        <v>12027</v>
      </c>
      <c r="Z43" s="37">
        <v>12027</v>
      </c>
      <c r="AA43" s="37">
        <v>12027</v>
      </c>
      <c r="AB43" s="37">
        <v>12027</v>
      </c>
      <c r="AC43" s="38" t="s">
        <v>54</v>
      </c>
    </row>
    <row r="44" spans="1:29" ht="30">
      <c r="A44" s="63" t="s">
        <v>38</v>
      </c>
      <c r="B44" s="1">
        <v>0</v>
      </c>
      <c r="C44" s="36"/>
      <c r="D44" s="1">
        <v>5085</v>
      </c>
      <c r="E44" s="1">
        <v>5085</v>
      </c>
      <c r="F44" s="1">
        <v>5085</v>
      </c>
      <c r="G44" s="1">
        <v>5085</v>
      </c>
      <c r="H44" s="1">
        <v>5085</v>
      </c>
      <c r="I44" s="1">
        <v>4453.05</v>
      </c>
      <c r="J44" s="36"/>
      <c r="K44" s="1">
        <v>5742</v>
      </c>
      <c r="L44" s="1">
        <v>5742</v>
      </c>
      <c r="M44" s="1">
        <v>5742</v>
      </c>
      <c r="N44" s="1">
        <v>5742</v>
      </c>
      <c r="O44" s="1">
        <v>5742</v>
      </c>
      <c r="P44" s="1">
        <v>5742</v>
      </c>
      <c r="Q44" s="1">
        <v>5742</v>
      </c>
      <c r="R44" s="1">
        <v>5742</v>
      </c>
      <c r="S44" s="1">
        <f>5338+469.87+478.82+1321.4</f>
        <v>7608.09</v>
      </c>
      <c r="T44" s="36"/>
      <c r="U44" s="1">
        <v>5742</v>
      </c>
      <c r="V44" s="1">
        <v>5742</v>
      </c>
      <c r="W44" s="1">
        <v>5742</v>
      </c>
      <c r="X44" s="37">
        <v>5742</v>
      </c>
      <c r="Y44" s="37">
        <v>5742</v>
      </c>
      <c r="Z44" s="37">
        <v>5742</v>
      </c>
      <c r="AA44" s="37">
        <v>5742</v>
      </c>
      <c r="AB44" s="37">
        <v>5742</v>
      </c>
      <c r="AC44" s="38" t="s">
        <v>54</v>
      </c>
    </row>
    <row r="45" spans="1:29" ht="30">
      <c r="A45" s="63" t="s">
        <v>39</v>
      </c>
      <c r="B45" s="1">
        <v>0</v>
      </c>
      <c r="C45" s="36"/>
      <c r="D45" s="1">
        <v>0</v>
      </c>
      <c r="E45" s="1">
        <v>4624</v>
      </c>
      <c r="F45" s="1">
        <v>4974</v>
      </c>
      <c r="G45" s="1">
        <v>4974</v>
      </c>
      <c r="H45" s="1">
        <v>4974</v>
      </c>
      <c r="I45" s="1">
        <v>5597.84</v>
      </c>
      <c r="J45" s="36"/>
      <c r="K45" s="1">
        <v>0</v>
      </c>
      <c r="L45" s="1">
        <v>4974</v>
      </c>
      <c r="M45" s="1">
        <v>4974</v>
      </c>
      <c r="N45" s="1">
        <v>4974</v>
      </c>
      <c r="O45" s="1">
        <v>4974</v>
      </c>
      <c r="P45" s="1">
        <v>4974</v>
      </c>
      <c r="Q45" s="1">
        <v>4974</v>
      </c>
      <c r="R45" s="1">
        <v>4974</v>
      </c>
      <c r="S45" s="1">
        <f>4775+588.75+205.26+10.2</f>
        <v>5579.21</v>
      </c>
      <c r="T45" s="36"/>
      <c r="U45" s="1">
        <v>0</v>
      </c>
      <c r="V45" s="1">
        <v>4974</v>
      </c>
      <c r="W45" s="1">
        <v>4974</v>
      </c>
      <c r="X45" s="37">
        <v>4974</v>
      </c>
      <c r="Y45" s="37">
        <v>4974</v>
      </c>
      <c r="Z45" s="37">
        <v>4974</v>
      </c>
      <c r="AA45" s="37">
        <v>4974</v>
      </c>
      <c r="AB45" s="132">
        <v>0</v>
      </c>
      <c r="AC45" s="38" t="s">
        <v>54</v>
      </c>
    </row>
    <row r="46" spans="1:29" ht="30">
      <c r="A46" s="63" t="s">
        <v>27</v>
      </c>
      <c r="B46" s="1">
        <v>0</v>
      </c>
      <c r="C46" s="36"/>
      <c r="D46" s="1">
        <v>0</v>
      </c>
      <c r="E46" s="1">
        <v>0</v>
      </c>
      <c r="F46" s="1">
        <v>0</v>
      </c>
      <c r="G46" s="1">
        <v>10584</v>
      </c>
      <c r="H46" s="1">
        <v>10584</v>
      </c>
      <c r="I46" s="1">
        <v>10328.200000000001</v>
      </c>
      <c r="J46" s="36"/>
      <c r="K46" s="1">
        <v>0</v>
      </c>
      <c r="L46" s="1">
        <v>10584</v>
      </c>
      <c r="M46" s="1">
        <v>10584</v>
      </c>
      <c r="N46" s="1">
        <v>10584</v>
      </c>
      <c r="O46" s="1">
        <v>10584</v>
      </c>
      <c r="P46" s="1">
        <v>10584</v>
      </c>
      <c r="Q46" s="1">
        <v>10584</v>
      </c>
      <c r="R46" s="1">
        <f>Q46+818</f>
        <v>11402</v>
      </c>
      <c r="S46" s="1">
        <f>9261+352.67</f>
        <v>9613.67</v>
      </c>
      <c r="T46" s="36"/>
      <c r="U46" s="1">
        <v>0</v>
      </c>
      <c r="V46" s="1">
        <v>10584</v>
      </c>
      <c r="W46" s="1">
        <v>10584</v>
      </c>
      <c r="X46" s="37">
        <v>10584</v>
      </c>
      <c r="Y46" s="37">
        <v>10584</v>
      </c>
      <c r="Z46" s="37">
        <v>10584</v>
      </c>
      <c r="AA46" s="37">
        <v>10584</v>
      </c>
      <c r="AB46" s="37">
        <v>10584</v>
      </c>
      <c r="AC46" s="38" t="s">
        <v>54</v>
      </c>
    </row>
    <row r="47" spans="1:29" ht="30">
      <c r="A47" s="63" t="s">
        <v>40</v>
      </c>
      <c r="B47" s="1">
        <v>0</v>
      </c>
      <c r="C47" s="36"/>
      <c r="D47" s="1">
        <v>0</v>
      </c>
      <c r="E47" s="1">
        <v>0</v>
      </c>
      <c r="F47" s="1">
        <v>0</v>
      </c>
      <c r="G47" s="1">
        <v>0</v>
      </c>
      <c r="H47" s="1">
        <v>0</v>
      </c>
      <c r="I47" s="1">
        <v>0</v>
      </c>
      <c r="J47" s="36"/>
      <c r="K47" s="1">
        <v>0</v>
      </c>
      <c r="L47" s="1">
        <v>27082</v>
      </c>
      <c r="M47" s="1">
        <v>27082</v>
      </c>
      <c r="N47" s="1">
        <v>27082</v>
      </c>
      <c r="O47" s="1">
        <v>27082</v>
      </c>
      <c r="P47" s="1">
        <v>27082</v>
      </c>
      <c r="Q47" s="1">
        <v>27082</v>
      </c>
      <c r="R47" s="1">
        <v>27082</v>
      </c>
      <c r="S47" s="1">
        <v>25375.39</v>
      </c>
      <c r="T47" s="36"/>
      <c r="U47" s="1">
        <v>0</v>
      </c>
      <c r="V47" s="1">
        <v>27082</v>
      </c>
      <c r="W47" s="1">
        <v>27082</v>
      </c>
      <c r="X47" s="37">
        <v>27082</v>
      </c>
      <c r="Y47" s="37">
        <v>27082</v>
      </c>
      <c r="Z47" s="37">
        <v>27082</v>
      </c>
      <c r="AA47" s="37">
        <v>27082</v>
      </c>
      <c r="AB47" s="37">
        <v>27082</v>
      </c>
      <c r="AC47" s="38" t="s">
        <v>54</v>
      </c>
    </row>
    <row r="48" spans="1:29" ht="30">
      <c r="A48" s="63" t="s">
        <v>41</v>
      </c>
      <c r="B48" s="1">
        <v>0</v>
      </c>
      <c r="C48" s="36"/>
      <c r="D48" s="1">
        <v>0</v>
      </c>
      <c r="E48" s="1">
        <v>0</v>
      </c>
      <c r="F48" s="1">
        <v>0</v>
      </c>
      <c r="G48" s="1">
        <v>0</v>
      </c>
      <c r="H48" s="1">
        <v>0</v>
      </c>
      <c r="I48" s="1">
        <v>0</v>
      </c>
      <c r="J48" s="36"/>
      <c r="K48" s="1">
        <v>0</v>
      </c>
      <c r="L48" s="1">
        <v>26955</v>
      </c>
      <c r="M48" s="1">
        <v>26955</v>
      </c>
      <c r="N48" s="1">
        <v>26631</v>
      </c>
      <c r="O48" s="1">
        <v>26631</v>
      </c>
      <c r="P48" s="1">
        <v>26631</v>
      </c>
      <c r="Q48" s="1">
        <v>26631</v>
      </c>
      <c r="R48" s="1">
        <v>26631</v>
      </c>
      <c r="S48" s="1">
        <v>25630.51</v>
      </c>
      <c r="T48" s="36"/>
      <c r="U48" s="1">
        <v>0</v>
      </c>
      <c r="V48" s="1">
        <v>26955</v>
      </c>
      <c r="W48" s="1">
        <v>26955</v>
      </c>
      <c r="X48" s="37">
        <v>26955</v>
      </c>
      <c r="Y48" s="37">
        <v>26955</v>
      </c>
      <c r="Z48" s="37">
        <v>26955</v>
      </c>
      <c r="AA48" s="37">
        <v>26955</v>
      </c>
      <c r="AB48" s="37">
        <v>26955</v>
      </c>
      <c r="AC48" s="38" t="s">
        <v>54</v>
      </c>
    </row>
    <row r="49" spans="1:29" ht="30">
      <c r="A49" s="71" t="s">
        <v>99</v>
      </c>
      <c r="B49" s="1">
        <v>0</v>
      </c>
      <c r="C49" s="36"/>
      <c r="D49" s="1">
        <v>0</v>
      </c>
      <c r="E49" s="1">
        <v>0</v>
      </c>
      <c r="F49" s="1">
        <v>0</v>
      </c>
      <c r="G49" s="1">
        <v>0</v>
      </c>
      <c r="H49" s="1">
        <v>0</v>
      </c>
      <c r="I49" s="1">
        <v>0</v>
      </c>
      <c r="J49" s="36"/>
      <c r="K49" s="1">
        <v>0</v>
      </c>
      <c r="L49" s="1">
        <v>26955</v>
      </c>
      <c r="M49" s="1">
        <v>26955</v>
      </c>
      <c r="N49" s="1">
        <v>26538</v>
      </c>
      <c r="O49" s="1">
        <v>26538</v>
      </c>
      <c r="P49" s="1">
        <v>26538</v>
      </c>
      <c r="Q49" s="1">
        <v>26538</v>
      </c>
      <c r="R49" s="1">
        <v>26538</v>
      </c>
      <c r="S49" s="1">
        <v>25215.93</v>
      </c>
      <c r="T49" s="36"/>
      <c r="U49" s="1">
        <v>0</v>
      </c>
      <c r="V49" s="1">
        <v>26955</v>
      </c>
      <c r="W49" s="1">
        <v>26955</v>
      </c>
      <c r="X49" s="37">
        <v>27364</v>
      </c>
      <c r="Y49" s="37">
        <v>27364</v>
      </c>
      <c r="Z49" s="37">
        <v>27364</v>
      </c>
      <c r="AA49" s="37">
        <v>27364</v>
      </c>
      <c r="AB49" s="37">
        <v>27364</v>
      </c>
      <c r="AC49" s="38" t="s">
        <v>54</v>
      </c>
    </row>
    <row r="50" spans="1:29" ht="30">
      <c r="A50" s="63" t="s">
        <v>42</v>
      </c>
      <c r="B50" s="1">
        <v>0</v>
      </c>
      <c r="C50" s="36"/>
      <c r="D50" s="1">
        <v>0</v>
      </c>
      <c r="E50" s="1">
        <v>0</v>
      </c>
      <c r="F50" s="1">
        <v>0</v>
      </c>
      <c r="G50" s="1">
        <v>0</v>
      </c>
      <c r="H50" s="1">
        <v>0</v>
      </c>
      <c r="I50" s="1">
        <v>0</v>
      </c>
      <c r="J50" s="36"/>
      <c r="K50" s="1">
        <v>0</v>
      </c>
      <c r="L50" s="1">
        <v>27082</v>
      </c>
      <c r="M50" s="1">
        <v>27082</v>
      </c>
      <c r="N50" s="1">
        <v>27082</v>
      </c>
      <c r="O50" s="1">
        <v>27082</v>
      </c>
      <c r="P50" s="1">
        <v>27082</v>
      </c>
      <c r="Q50" s="1">
        <v>27082</v>
      </c>
      <c r="R50" s="1">
        <v>27082</v>
      </c>
      <c r="S50" s="1">
        <v>15590.29</v>
      </c>
      <c r="T50" s="36"/>
      <c r="U50" s="1">
        <v>0</v>
      </c>
      <c r="V50" s="1">
        <v>27082</v>
      </c>
      <c r="W50" s="1">
        <v>27082</v>
      </c>
      <c r="X50" s="37">
        <v>27352</v>
      </c>
      <c r="Y50" s="37">
        <v>27352</v>
      </c>
      <c r="Z50" s="37">
        <v>27352</v>
      </c>
      <c r="AA50" s="37">
        <v>27352</v>
      </c>
      <c r="AB50" s="132">
        <v>27470</v>
      </c>
      <c r="AC50" s="38" t="s">
        <v>54</v>
      </c>
    </row>
    <row r="51" spans="1:29" ht="30">
      <c r="A51" s="72" t="s">
        <v>80</v>
      </c>
      <c r="B51" s="47">
        <v>0</v>
      </c>
      <c r="C51" s="48"/>
      <c r="D51" s="47">
        <v>0</v>
      </c>
      <c r="E51" s="47">
        <v>0</v>
      </c>
      <c r="F51" s="47">
        <v>0</v>
      </c>
      <c r="G51" s="47">
        <v>0</v>
      </c>
      <c r="H51" s="47">
        <v>0</v>
      </c>
      <c r="I51" s="47">
        <v>0</v>
      </c>
      <c r="J51" s="48"/>
      <c r="K51" s="47">
        <v>0</v>
      </c>
      <c r="L51" s="47">
        <v>0</v>
      </c>
      <c r="M51" s="47">
        <v>0</v>
      </c>
      <c r="N51" s="47">
        <v>0</v>
      </c>
      <c r="O51" s="47">
        <v>0</v>
      </c>
      <c r="P51" s="47">
        <v>0</v>
      </c>
      <c r="Q51" s="47">
        <v>0</v>
      </c>
      <c r="R51" s="47">
        <v>0</v>
      </c>
      <c r="S51" s="47">
        <v>0</v>
      </c>
      <c r="T51" s="48"/>
      <c r="U51" s="47">
        <v>0</v>
      </c>
      <c r="V51" s="47">
        <v>0</v>
      </c>
      <c r="W51" s="47">
        <v>0</v>
      </c>
      <c r="X51" s="49">
        <v>0</v>
      </c>
      <c r="Y51" s="49">
        <v>0</v>
      </c>
      <c r="Z51" s="49">
        <v>19338</v>
      </c>
      <c r="AA51" s="49">
        <v>19338</v>
      </c>
      <c r="AB51" s="49">
        <v>19338</v>
      </c>
      <c r="AC51" s="38" t="s">
        <v>54</v>
      </c>
    </row>
    <row r="52" spans="1:29" ht="30.75" thickBot="1">
      <c r="A52" s="73" t="s">
        <v>43</v>
      </c>
      <c r="B52" s="47">
        <v>0</v>
      </c>
      <c r="C52" s="48"/>
      <c r="D52" s="47">
        <v>0</v>
      </c>
      <c r="E52" s="47">
        <v>0</v>
      </c>
      <c r="F52" s="47">
        <v>0</v>
      </c>
      <c r="G52" s="47">
        <v>0</v>
      </c>
      <c r="H52" s="47">
        <v>0</v>
      </c>
      <c r="I52" s="47">
        <v>0</v>
      </c>
      <c r="J52" s="48"/>
      <c r="K52" s="47">
        <v>0</v>
      </c>
      <c r="L52" s="47">
        <v>0</v>
      </c>
      <c r="M52" s="47">
        <v>0</v>
      </c>
      <c r="N52" s="47">
        <v>0</v>
      </c>
      <c r="O52" s="47">
        <v>0</v>
      </c>
      <c r="P52" s="47">
        <v>0</v>
      </c>
      <c r="Q52" s="47">
        <v>18793</v>
      </c>
      <c r="R52" s="47">
        <v>18793</v>
      </c>
      <c r="S52" s="47">
        <v>16286</v>
      </c>
      <c r="T52" s="48"/>
      <c r="U52" s="47">
        <v>0</v>
      </c>
      <c r="V52" s="47">
        <v>0</v>
      </c>
      <c r="W52" s="47">
        <v>0</v>
      </c>
      <c r="X52" s="49">
        <v>0</v>
      </c>
      <c r="Y52" s="49">
        <v>0</v>
      </c>
      <c r="Z52" s="49">
        <v>0</v>
      </c>
      <c r="AA52" s="49">
        <v>0</v>
      </c>
      <c r="AB52" s="49">
        <v>0</v>
      </c>
      <c r="AC52" s="50" t="s">
        <v>54</v>
      </c>
    </row>
    <row r="53" spans="1:29" ht="30.75" thickBot="1">
      <c r="A53" s="51" t="s">
        <v>20</v>
      </c>
      <c r="B53" s="52">
        <f>SUM(B37:B52)</f>
        <v>0</v>
      </c>
      <c r="C53" s="53"/>
      <c r="D53" s="52">
        <f t="shared" ref="D53:I53" si="8">SUM(D37:D52)</f>
        <v>185799</v>
      </c>
      <c r="E53" s="52">
        <f t="shared" si="8"/>
        <v>185799</v>
      </c>
      <c r="F53" s="52">
        <f t="shared" si="8"/>
        <v>185799</v>
      </c>
      <c r="G53" s="52">
        <f t="shared" si="8"/>
        <v>203405</v>
      </c>
      <c r="H53" s="52">
        <f t="shared" si="8"/>
        <v>203405</v>
      </c>
      <c r="I53" s="52">
        <f t="shared" si="8"/>
        <v>188160.45</v>
      </c>
      <c r="J53" s="53"/>
      <c r="K53" s="52">
        <f t="shared" ref="K53:R53" si="9">SUM(K37:K52)</f>
        <v>187581</v>
      </c>
      <c r="L53" s="52">
        <f t="shared" si="9"/>
        <v>294392</v>
      </c>
      <c r="M53" s="52">
        <f t="shared" si="9"/>
        <v>294392</v>
      </c>
      <c r="N53" s="52">
        <f t="shared" si="9"/>
        <v>297703</v>
      </c>
      <c r="O53" s="52">
        <f t="shared" si="9"/>
        <v>297703</v>
      </c>
      <c r="P53" s="52">
        <f t="shared" si="9"/>
        <v>297703</v>
      </c>
      <c r="Q53" s="52">
        <f t="shared" si="9"/>
        <v>306703</v>
      </c>
      <c r="R53" s="52">
        <f t="shared" si="9"/>
        <v>307521</v>
      </c>
      <c r="S53" s="52">
        <f>SUM(S37:S52)</f>
        <v>281976.84999999998</v>
      </c>
      <c r="T53" s="53"/>
      <c r="U53" s="52">
        <f t="shared" ref="U53:Z53" si="10">SUM(U37:U52)</f>
        <v>187581</v>
      </c>
      <c r="V53" s="52">
        <f t="shared" si="10"/>
        <v>294392</v>
      </c>
      <c r="W53" s="52">
        <f t="shared" si="10"/>
        <v>294392</v>
      </c>
      <c r="X53" s="54">
        <f t="shared" si="10"/>
        <v>295071</v>
      </c>
      <c r="Y53" s="54">
        <f t="shared" si="10"/>
        <v>295420</v>
      </c>
      <c r="Z53" s="54">
        <f t="shared" si="10"/>
        <v>292226</v>
      </c>
      <c r="AA53" s="54">
        <f t="shared" ref="AA53:AB53" si="11">SUM(AA37:AA52)</f>
        <v>292226</v>
      </c>
      <c r="AB53" s="54">
        <f t="shared" si="11"/>
        <v>293755</v>
      </c>
      <c r="AC53" s="55" t="s">
        <v>4</v>
      </c>
    </row>
    <row r="54" spans="1:29" ht="15">
      <c r="A54" s="67" t="s">
        <v>45</v>
      </c>
      <c r="B54" s="57"/>
      <c r="C54" s="58"/>
      <c r="D54" s="57"/>
      <c r="E54" s="57"/>
      <c r="F54" s="57"/>
      <c r="G54" s="57"/>
      <c r="H54" s="57"/>
      <c r="I54" s="57"/>
      <c r="J54" s="58"/>
      <c r="K54" s="57"/>
      <c r="L54" s="57"/>
      <c r="M54" s="57"/>
      <c r="N54" s="57"/>
      <c r="O54" s="57"/>
      <c r="P54" s="57"/>
      <c r="Q54" s="57"/>
      <c r="R54" s="57"/>
      <c r="S54" s="57"/>
      <c r="T54" s="58"/>
      <c r="U54" s="57"/>
      <c r="V54" s="57"/>
      <c r="W54" s="57"/>
      <c r="X54" s="59"/>
      <c r="Y54" s="59"/>
      <c r="Z54" s="59"/>
      <c r="AA54" s="59"/>
      <c r="AB54" s="59"/>
      <c r="AC54" s="60"/>
    </row>
    <row r="55" spans="1:29" ht="135.75">
      <c r="A55" s="39" t="s">
        <v>100</v>
      </c>
      <c r="B55" s="61">
        <v>0</v>
      </c>
      <c r="C55" s="36"/>
      <c r="D55" s="61">
        <v>5124</v>
      </c>
      <c r="E55" s="61">
        <v>5124</v>
      </c>
      <c r="F55" s="61">
        <v>5124</v>
      </c>
      <c r="G55" s="61">
        <v>5124</v>
      </c>
      <c r="H55" s="61">
        <v>5124</v>
      </c>
      <c r="I55" s="61">
        <v>659.7</v>
      </c>
      <c r="J55" s="36"/>
      <c r="K55" s="61">
        <v>7037</v>
      </c>
      <c r="L55" s="61">
        <v>7037</v>
      </c>
      <c r="M55" s="61">
        <v>7037</v>
      </c>
      <c r="N55" s="61">
        <v>7037</v>
      </c>
      <c r="O55" s="61">
        <v>7037</v>
      </c>
      <c r="P55" s="61">
        <v>7037</v>
      </c>
      <c r="Q55" s="61">
        <v>7037</v>
      </c>
      <c r="R55" s="61">
        <v>7037</v>
      </c>
      <c r="S55" s="61">
        <v>7517.94</v>
      </c>
      <c r="T55" s="36"/>
      <c r="U55" s="61">
        <v>6093</v>
      </c>
      <c r="V55" s="61">
        <v>6093</v>
      </c>
      <c r="W55" s="61">
        <v>6093</v>
      </c>
      <c r="X55" s="62">
        <v>6093</v>
      </c>
      <c r="Y55" s="62">
        <v>6093</v>
      </c>
      <c r="Z55" s="62">
        <v>6093</v>
      </c>
      <c r="AA55" s="37">
        <v>6093</v>
      </c>
      <c r="AB55" s="132">
        <v>0</v>
      </c>
      <c r="AC55" s="38" t="s">
        <v>55</v>
      </c>
    </row>
    <row r="56" spans="1:29" ht="45.75">
      <c r="A56" s="39" t="s">
        <v>101</v>
      </c>
      <c r="B56" s="61">
        <v>0</v>
      </c>
      <c r="C56" s="36"/>
      <c r="D56" s="61">
        <v>5650</v>
      </c>
      <c r="E56" s="61">
        <v>5650</v>
      </c>
      <c r="F56" s="61">
        <v>5650</v>
      </c>
      <c r="G56" s="61">
        <v>5650</v>
      </c>
      <c r="H56" s="61">
        <v>5650</v>
      </c>
      <c r="I56" s="61">
        <v>0</v>
      </c>
      <c r="J56" s="36"/>
      <c r="K56" s="61">
        <v>5650</v>
      </c>
      <c r="L56" s="61">
        <v>0</v>
      </c>
      <c r="M56" s="61">
        <v>0</v>
      </c>
      <c r="N56" s="61">
        <v>0</v>
      </c>
      <c r="O56" s="61">
        <v>0</v>
      </c>
      <c r="P56" s="61">
        <v>0</v>
      </c>
      <c r="Q56" s="61">
        <v>0</v>
      </c>
      <c r="R56" s="61">
        <v>0</v>
      </c>
      <c r="S56" s="61">
        <v>0</v>
      </c>
      <c r="T56" s="36"/>
      <c r="U56" s="61">
        <v>5650</v>
      </c>
      <c r="V56" s="61">
        <v>0</v>
      </c>
      <c r="W56" s="61">
        <v>0</v>
      </c>
      <c r="X56" s="62">
        <v>0</v>
      </c>
      <c r="Y56" s="62">
        <v>0</v>
      </c>
      <c r="Z56" s="62">
        <v>0</v>
      </c>
      <c r="AA56" s="62">
        <v>0</v>
      </c>
      <c r="AB56" s="62">
        <v>0</v>
      </c>
      <c r="AC56" s="38">
        <v>4200</v>
      </c>
    </row>
    <row r="57" spans="1:29" ht="46.5">
      <c r="A57" s="39" t="s">
        <v>102</v>
      </c>
      <c r="B57" s="61">
        <v>0</v>
      </c>
      <c r="C57" s="36"/>
      <c r="D57" s="61">
        <v>0</v>
      </c>
      <c r="E57" s="61">
        <v>5000</v>
      </c>
      <c r="F57" s="61">
        <v>5000</v>
      </c>
      <c r="G57" s="61">
        <v>5000</v>
      </c>
      <c r="H57" s="61">
        <v>5000</v>
      </c>
      <c r="I57" s="61">
        <v>3348.93</v>
      </c>
      <c r="J57" s="36"/>
      <c r="K57" s="61">
        <v>0</v>
      </c>
      <c r="L57" s="61">
        <v>5000</v>
      </c>
      <c r="M57" s="61">
        <v>5000</v>
      </c>
      <c r="N57" s="61">
        <v>5000</v>
      </c>
      <c r="O57" s="61">
        <v>5000</v>
      </c>
      <c r="P57" s="61">
        <v>5000</v>
      </c>
      <c r="Q57" s="61">
        <v>5000</v>
      </c>
      <c r="R57" s="61">
        <v>5000</v>
      </c>
      <c r="S57" s="1">
        <v>6512.74</v>
      </c>
      <c r="T57" s="36"/>
      <c r="U57" s="61">
        <v>0</v>
      </c>
      <c r="V57" s="61">
        <v>5000</v>
      </c>
      <c r="W57" s="61">
        <v>5000</v>
      </c>
      <c r="X57" s="62">
        <v>5000</v>
      </c>
      <c r="Y57" s="62">
        <v>5000</v>
      </c>
      <c r="Z57" s="62">
        <v>5000</v>
      </c>
      <c r="AA57" s="62">
        <v>0</v>
      </c>
      <c r="AB57" s="62">
        <v>0</v>
      </c>
      <c r="AC57" s="38">
        <v>4310</v>
      </c>
    </row>
    <row r="58" spans="1:29" ht="123.75" customHeight="1">
      <c r="A58" s="39" t="s">
        <v>103</v>
      </c>
      <c r="B58" s="61">
        <v>0</v>
      </c>
      <c r="C58" s="36"/>
      <c r="D58" s="61">
        <v>0</v>
      </c>
      <c r="E58" s="61">
        <v>0</v>
      </c>
      <c r="F58" s="61">
        <v>0</v>
      </c>
      <c r="G58" s="61">
        <v>59165</v>
      </c>
      <c r="H58" s="61">
        <v>59165</v>
      </c>
      <c r="I58" s="61">
        <v>0</v>
      </c>
      <c r="J58" s="36"/>
      <c r="K58" s="61">
        <v>0</v>
      </c>
      <c r="L58" s="61">
        <v>15237</v>
      </c>
      <c r="M58" s="61">
        <v>15237</v>
      </c>
      <c r="N58" s="61">
        <v>11903</v>
      </c>
      <c r="O58" s="61">
        <v>11903</v>
      </c>
      <c r="P58" s="61">
        <v>11903</v>
      </c>
      <c r="Q58" s="61">
        <v>11903</v>
      </c>
      <c r="R58" s="61">
        <v>11903</v>
      </c>
      <c r="S58" s="1">
        <v>11853.95</v>
      </c>
      <c r="T58" s="36"/>
      <c r="U58" s="61">
        <v>0</v>
      </c>
      <c r="V58" s="61">
        <v>15237</v>
      </c>
      <c r="W58" s="61">
        <v>15237</v>
      </c>
      <c r="X58" s="62">
        <v>11633</v>
      </c>
      <c r="Y58" s="62">
        <v>11633</v>
      </c>
      <c r="Z58" s="62">
        <v>11633</v>
      </c>
      <c r="AA58" s="37">
        <v>0</v>
      </c>
      <c r="AB58" s="37">
        <v>0</v>
      </c>
      <c r="AC58" s="38" t="s">
        <v>55</v>
      </c>
    </row>
    <row r="59" spans="1:29" ht="75.75">
      <c r="A59" s="39" t="s">
        <v>104</v>
      </c>
      <c r="B59" s="61">
        <v>0</v>
      </c>
      <c r="C59" s="36"/>
      <c r="D59" s="61">
        <v>0</v>
      </c>
      <c r="E59" s="61">
        <v>0</v>
      </c>
      <c r="F59" s="61">
        <v>0</v>
      </c>
      <c r="G59" s="61">
        <v>134144</v>
      </c>
      <c r="H59" s="61">
        <v>134144</v>
      </c>
      <c r="I59" s="61">
        <v>0</v>
      </c>
      <c r="J59" s="36"/>
      <c r="K59" s="61">
        <v>0</v>
      </c>
      <c r="L59" s="61">
        <v>0</v>
      </c>
      <c r="M59" s="61">
        <v>0</v>
      </c>
      <c r="N59" s="61">
        <v>160000</v>
      </c>
      <c r="O59" s="61">
        <v>176000</v>
      </c>
      <c r="P59" s="61">
        <v>176000</v>
      </c>
      <c r="Q59" s="61">
        <v>176000</v>
      </c>
      <c r="R59" s="61">
        <v>176000</v>
      </c>
      <c r="S59" s="1">
        <v>166279.17000000001</v>
      </c>
      <c r="T59" s="36"/>
      <c r="U59" s="61">
        <v>0</v>
      </c>
      <c r="V59" s="61">
        <v>0</v>
      </c>
      <c r="W59" s="61">
        <v>0</v>
      </c>
      <c r="X59" s="62">
        <v>0</v>
      </c>
      <c r="Y59" s="62">
        <v>0</v>
      </c>
      <c r="Z59" s="62">
        <v>0</v>
      </c>
      <c r="AA59" s="62">
        <v>0</v>
      </c>
      <c r="AB59" s="62">
        <v>0</v>
      </c>
      <c r="AC59" s="38">
        <v>4400</v>
      </c>
    </row>
    <row r="60" spans="1:29" ht="225.75">
      <c r="A60" s="74" t="s">
        <v>105</v>
      </c>
      <c r="B60" s="61">
        <v>0</v>
      </c>
      <c r="C60" s="36"/>
      <c r="D60" s="61">
        <v>0</v>
      </c>
      <c r="E60" s="61">
        <v>0</v>
      </c>
      <c r="F60" s="61">
        <v>0</v>
      </c>
      <c r="G60" s="61">
        <v>0</v>
      </c>
      <c r="H60" s="61">
        <v>10285</v>
      </c>
      <c r="I60" s="61">
        <v>0</v>
      </c>
      <c r="J60" s="36"/>
      <c r="K60" s="61">
        <v>0</v>
      </c>
      <c r="L60" s="61">
        <v>0</v>
      </c>
      <c r="M60" s="61">
        <v>7838</v>
      </c>
      <c r="N60" s="61">
        <v>18123</v>
      </c>
      <c r="O60" s="61">
        <v>18123</v>
      </c>
      <c r="P60" s="61">
        <v>18123</v>
      </c>
      <c r="Q60" s="61">
        <v>18123</v>
      </c>
      <c r="R60" s="61">
        <v>18123</v>
      </c>
      <c r="S60" s="61">
        <v>0</v>
      </c>
      <c r="T60" s="36"/>
      <c r="U60" s="61">
        <v>0</v>
      </c>
      <c r="V60" s="61">
        <v>0</v>
      </c>
      <c r="W60" s="61">
        <v>7838</v>
      </c>
      <c r="X60" s="62">
        <v>7838</v>
      </c>
      <c r="Y60" s="62">
        <v>7838</v>
      </c>
      <c r="Z60" s="62">
        <v>7838</v>
      </c>
      <c r="AA60" s="37">
        <v>2588</v>
      </c>
      <c r="AB60" s="37">
        <v>2588</v>
      </c>
      <c r="AC60" s="38">
        <v>4300</v>
      </c>
    </row>
    <row r="61" spans="1:29" ht="90.75">
      <c r="A61" s="39" t="s">
        <v>124</v>
      </c>
      <c r="B61" s="61"/>
      <c r="C61" s="36"/>
      <c r="D61" s="61"/>
      <c r="E61" s="61"/>
      <c r="F61" s="61"/>
      <c r="G61" s="61"/>
      <c r="H61" s="61"/>
      <c r="I61" s="61"/>
      <c r="J61" s="36"/>
      <c r="K61" s="61"/>
      <c r="L61" s="61"/>
      <c r="M61" s="61"/>
      <c r="N61" s="61"/>
      <c r="O61" s="61"/>
      <c r="P61" s="61"/>
      <c r="Q61" s="61"/>
      <c r="R61" s="61"/>
      <c r="S61" s="61"/>
      <c r="T61" s="36"/>
      <c r="U61" s="61"/>
      <c r="V61" s="61"/>
      <c r="W61" s="61"/>
      <c r="X61" s="62"/>
      <c r="Y61" s="62"/>
      <c r="Z61" s="62"/>
      <c r="AA61" s="37">
        <v>21795</v>
      </c>
      <c r="AB61" s="37">
        <v>21795</v>
      </c>
      <c r="AC61" s="38">
        <v>4300</v>
      </c>
    </row>
    <row r="62" spans="1:29" ht="107.25" customHeight="1">
      <c r="A62" s="39" t="s">
        <v>123</v>
      </c>
      <c r="B62" s="61"/>
      <c r="C62" s="36"/>
      <c r="D62" s="61"/>
      <c r="E62" s="61"/>
      <c r="F62" s="61"/>
      <c r="G62" s="61"/>
      <c r="H62" s="61"/>
      <c r="I62" s="61"/>
      <c r="J62" s="36"/>
      <c r="K62" s="61"/>
      <c r="L62" s="61"/>
      <c r="M62" s="61"/>
      <c r="N62" s="61"/>
      <c r="O62" s="61"/>
      <c r="P62" s="61"/>
      <c r="Q62" s="61"/>
      <c r="R62" s="61"/>
      <c r="S62" s="61"/>
      <c r="T62" s="36"/>
      <c r="U62" s="61"/>
      <c r="V62" s="61"/>
      <c r="W62" s="61"/>
      <c r="X62" s="62"/>
      <c r="Y62" s="62"/>
      <c r="Z62" s="62"/>
      <c r="AA62" s="37">
        <v>1919</v>
      </c>
      <c r="AB62" s="37">
        <v>1919</v>
      </c>
      <c r="AC62" s="38">
        <v>4300</v>
      </c>
    </row>
    <row r="63" spans="1:29" ht="150.75">
      <c r="A63" s="35" t="s">
        <v>106</v>
      </c>
      <c r="B63" s="1">
        <v>0</v>
      </c>
      <c r="C63" s="36"/>
      <c r="D63" s="1">
        <v>0</v>
      </c>
      <c r="E63" s="1">
        <v>0</v>
      </c>
      <c r="F63" s="1">
        <v>0</v>
      </c>
      <c r="G63" s="1">
        <v>0</v>
      </c>
      <c r="H63" s="1">
        <v>0</v>
      </c>
      <c r="I63" s="1">
        <v>0</v>
      </c>
      <c r="J63" s="36"/>
      <c r="K63" s="1">
        <v>0</v>
      </c>
      <c r="L63" s="1">
        <v>0</v>
      </c>
      <c r="M63" s="1">
        <v>0</v>
      </c>
      <c r="N63" s="1">
        <v>242974.78</v>
      </c>
      <c r="O63" s="1">
        <v>138474.78</v>
      </c>
      <c r="P63" s="1">
        <v>129801.78</v>
      </c>
      <c r="Q63" s="1">
        <v>129801.78</v>
      </c>
      <c r="R63" s="1">
        <v>129801.78</v>
      </c>
      <c r="S63" s="1">
        <v>98325.84</v>
      </c>
      <c r="T63" s="36"/>
      <c r="U63" s="1">
        <v>0</v>
      </c>
      <c r="V63" s="1">
        <v>0</v>
      </c>
      <c r="W63" s="1">
        <v>0</v>
      </c>
      <c r="X63" s="37">
        <v>0</v>
      </c>
      <c r="Y63" s="37">
        <v>30000</v>
      </c>
      <c r="Z63" s="37">
        <v>30000</v>
      </c>
      <c r="AA63" s="37">
        <v>16700</v>
      </c>
      <c r="AB63" s="132">
        <v>16700</v>
      </c>
      <c r="AC63" s="42" t="s">
        <v>55</v>
      </c>
    </row>
    <row r="64" spans="1:29" ht="108.75">
      <c r="A64" s="75" t="s">
        <v>107</v>
      </c>
      <c r="B64" s="61">
        <v>0</v>
      </c>
      <c r="C64" s="36"/>
      <c r="D64" s="61">
        <v>0</v>
      </c>
      <c r="E64" s="61">
        <v>0</v>
      </c>
      <c r="F64" s="61">
        <v>0</v>
      </c>
      <c r="G64" s="61">
        <v>0</v>
      </c>
      <c r="H64" s="61">
        <v>0</v>
      </c>
      <c r="I64" s="61">
        <v>0</v>
      </c>
      <c r="J64" s="36"/>
      <c r="K64" s="61">
        <v>0</v>
      </c>
      <c r="L64" s="61">
        <v>0</v>
      </c>
      <c r="M64" s="61">
        <v>0</v>
      </c>
      <c r="N64" s="61">
        <v>65000</v>
      </c>
      <c r="O64" s="61">
        <v>80000</v>
      </c>
      <c r="P64" s="61">
        <v>80000</v>
      </c>
      <c r="Q64" s="61">
        <v>80000</v>
      </c>
      <c r="R64" s="61">
        <v>80000</v>
      </c>
      <c r="S64" s="1">
        <v>74738.8</v>
      </c>
      <c r="T64" s="36"/>
      <c r="U64" s="61">
        <v>0</v>
      </c>
      <c r="V64" s="61">
        <v>0</v>
      </c>
      <c r="W64" s="61">
        <v>0</v>
      </c>
      <c r="X64" s="62">
        <v>0</v>
      </c>
      <c r="Y64" s="62"/>
      <c r="Z64" s="62"/>
      <c r="AA64" s="62">
        <v>0</v>
      </c>
      <c r="AB64" s="62">
        <v>0</v>
      </c>
      <c r="AC64" s="38">
        <v>4400</v>
      </c>
    </row>
    <row r="65" spans="1:29" ht="31.5">
      <c r="A65" s="40" t="s">
        <v>58</v>
      </c>
      <c r="B65" s="61">
        <v>0</v>
      </c>
      <c r="C65" s="36"/>
      <c r="D65" s="61">
        <v>0</v>
      </c>
      <c r="E65" s="61">
        <v>0</v>
      </c>
      <c r="F65" s="61">
        <v>0</v>
      </c>
      <c r="G65" s="61">
        <v>0</v>
      </c>
      <c r="H65" s="61">
        <v>0</v>
      </c>
      <c r="I65" s="61">
        <v>0</v>
      </c>
      <c r="J65" s="36"/>
      <c r="K65" s="61">
        <v>0</v>
      </c>
      <c r="L65" s="61">
        <v>0</v>
      </c>
      <c r="M65" s="61">
        <v>0</v>
      </c>
      <c r="N65" s="61">
        <v>0</v>
      </c>
      <c r="O65" s="61">
        <v>0</v>
      </c>
      <c r="P65" s="61">
        <v>0</v>
      </c>
      <c r="Q65" s="61">
        <v>0</v>
      </c>
      <c r="R65" s="1">
        <v>38352</v>
      </c>
      <c r="S65" s="1">
        <v>0</v>
      </c>
      <c r="T65" s="36"/>
      <c r="U65" s="61">
        <v>0</v>
      </c>
      <c r="V65" s="61">
        <v>0</v>
      </c>
      <c r="W65" s="61">
        <v>0</v>
      </c>
      <c r="X65" s="62">
        <v>0</v>
      </c>
      <c r="Y65" s="62"/>
      <c r="Z65" s="62"/>
      <c r="AA65" s="62">
        <v>0</v>
      </c>
      <c r="AB65" s="62">
        <v>0</v>
      </c>
      <c r="AC65" s="38">
        <v>4309</v>
      </c>
    </row>
    <row r="66" spans="1:29" ht="120.75">
      <c r="A66" s="76" t="s">
        <v>108</v>
      </c>
      <c r="B66" s="77">
        <v>0</v>
      </c>
      <c r="C66" s="78"/>
      <c r="D66" s="77">
        <v>0</v>
      </c>
      <c r="E66" s="79">
        <v>0</v>
      </c>
      <c r="F66" s="79">
        <v>0</v>
      </c>
      <c r="G66" s="79">
        <v>0</v>
      </c>
      <c r="H66" s="79">
        <v>0</v>
      </c>
      <c r="I66" s="77">
        <v>0</v>
      </c>
      <c r="J66" s="78"/>
      <c r="K66" s="77">
        <v>0</v>
      </c>
      <c r="L66" s="77"/>
      <c r="M66" s="77"/>
      <c r="N66" s="77"/>
      <c r="O66" s="77"/>
      <c r="P66" s="77"/>
      <c r="Q66" s="77"/>
      <c r="R66" s="77">
        <v>0</v>
      </c>
      <c r="S66" s="77">
        <v>0</v>
      </c>
      <c r="T66" s="78"/>
      <c r="U66" s="77"/>
      <c r="V66" s="77"/>
      <c r="W66" s="77"/>
      <c r="X66" s="80"/>
      <c r="Y66" s="80">
        <v>333916</v>
      </c>
      <c r="Z66" s="80">
        <v>333916</v>
      </c>
      <c r="AA66" s="80">
        <v>333916</v>
      </c>
      <c r="AB66" s="133">
        <v>254187</v>
      </c>
      <c r="AC66" s="81">
        <v>4400</v>
      </c>
    </row>
    <row r="67" spans="1:29" ht="37.9" customHeight="1" thickBot="1">
      <c r="A67" s="76" t="s">
        <v>58</v>
      </c>
      <c r="B67" s="77"/>
      <c r="C67" s="78"/>
      <c r="D67" s="77"/>
      <c r="E67" s="79"/>
      <c r="F67" s="79"/>
      <c r="G67" s="79"/>
      <c r="H67" s="79"/>
      <c r="I67" s="77"/>
      <c r="J67" s="78"/>
      <c r="K67" s="77"/>
      <c r="L67" s="77"/>
      <c r="M67" s="77"/>
      <c r="N67" s="77"/>
      <c r="O67" s="77"/>
      <c r="P67" s="77"/>
      <c r="Q67" s="77"/>
      <c r="R67" s="77"/>
      <c r="S67" s="77"/>
      <c r="T67" s="78"/>
      <c r="U67" s="77"/>
      <c r="V67" s="77"/>
      <c r="W67" s="77"/>
      <c r="X67" s="80"/>
      <c r="Y67" s="80"/>
      <c r="Z67" s="80">
        <v>31473</v>
      </c>
      <c r="AA67" s="80">
        <v>0</v>
      </c>
      <c r="AB67" s="80">
        <v>0</v>
      </c>
      <c r="AC67" s="81">
        <v>4300</v>
      </c>
    </row>
    <row r="68" spans="1:29" ht="30.75" thickBot="1">
      <c r="A68" s="51" t="s">
        <v>21</v>
      </c>
      <c r="B68" s="52">
        <f>SUM(B54:B65)</f>
        <v>0</v>
      </c>
      <c r="C68" s="53"/>
      <c r="D68" s="52">
        <f t="shared" ref="D68:I68" si="12">SUM(D54:D64)</f>
        <v>10774</v>
      </c>
      <c r="E68" s="52">
        <f t="shared" si="12"/>
        <v>15774</v>
      </c>
      <c r="F68" s="52">
        <f t="shared" si="12"/>
        <v>15774</v>
      </c>
      <c r="G68" s="52">
        <f t="shared" si="12"/>
        <v>209083</v>
      </c>
      <c r="H68" s="52">
        <f t="shared" si="12"/>
        <v>219368</v>
      </c>
      <c r="I68" s="52">
        <f t="shared" si="12"/>
        <v>4008.63</v>
      </c>
      <c r="J68" s="53"/>
      <c r="K68" s="52">
        <f t="shared" ref="K68:Q68" si="13">SUM(K54:K64)</f>
        <v>12687</v>
      </c>
      <c r="L68" s="52">
        <f t="shared" si="13"/>
        <v>27274</v>
      </c>
      <c r="M68" s="52">
        <f t="shared" si="13"/>
        <v>35112</v>
      </c>
      <c r="N68" s="52">
        <f t="shared" si="13"/>
        <v>510037.78</v>
      </c>
      <c r="O68" s="52">
        <f t="shared" si="13"/>
        <v>436537.78</v>
      </c>
      <c r="P68" s="52">
        <f t="shared" si="13"/>
        <v>427864.78</v>
      </c>
      <c r="Q68" s="52">
        <f t="shared" si="13"/>
        <v>427864.78</v>
      </c>
      <c r="R68" s="52">
        <f>SUM(R54:R66)</f>
        <v>466216.78</v>
      </c>
      <c r="S68" s="52">
        <f>SUM(S54:S65)</f>
        <v>365228.44</v>
      </c>
      <c r="T68" s="53"/>
      <c r="U68" s="52">
        <f>SUM(U54:U64)</f>
        <v>11743</v>
      </c>
      <c r="V68" s="52">
        <f>SUM(V54:V64)</f>
        <v>26330</v>
      </c>
      <c r="W68" s="52">
        <f>SUM(W54:W64)</f>
        <v>34168</v>
      </c>
      <c r="X68" s="54">
        <f>SUM(X54:X64)</f>
        <v>30564</v>
      </c>
      <c r="Y68" s="54">
        <f>SUM(Y54:Y66)</f>
        <v>394480</v>
      </c>
      <c r="Z68" s="54">
        <f>SUM(Z54:Z67)</f>
        <v>425953</v>
      </c>
      <c r="AA68" s="54">
        <f>SUM(AA54:AA67)</f>
        <v>383011</v>
      </c>
      <c r="AB68" s="54">
        <f>SUM(AB54:AB67)</f>
        <v>297189</v>
      </c>
      <c r="AC68" s="55" t="s">
        <v>5</v>
      </c>
    </row>
    <row r="69" spans="1:29" ht="15">
      <c r="A69" s="67" t="s">
        <v>44</v>
      </c>
      <c r="B69" s="68"/>
      <c r="C69" s="58"/>
      <c r="D69" s="68"/>
      <c r="E69" s="68"/>
      <c r="F69" s="68"/>
      <c r="G69" s="68"/>
      <c r="H69" s="68"/>
      <c r="I69" s="68"/>
      <c r="J69" s="58"/>
      <c r="K69" s="68"/>
      <c r="L69" s="68"/>
      <c r="M69" s="68"/>
      <c r="N69" s="68"/>
      <c r="O69" s="68"/>
      <c r="P69" s="68"/>
      <c r="Q69" s="68"/>
      <c r="R69" s="68"/>
      <c r="S69" s="68"/>
      <c r="T69" s="58"/>
      <c r="U69" s="68"/>
      <c r="V69" s="68"/>
      <c r="W69" s="68"/>
      <c r="X69" s="69"/>
      <c r="Y69" s="69"/>
      <c r="Z69" s="69"/>
      <c r="AA69" s="69"/>
      <c r="AB69" s="69"/>
      <c r="AC69" s="60"/>
    </row>
    <row r="70" spans="1:29" ht="60.75">
      <c r="A70" s="39" t="s">
        <v>109</v>
      </c>
      <c r="B70" s="1">
        <v>0</v>
      </c>
      <c r="C70" s="36"/>
      <c r="D70" s="1">
        <v>3500</v>
      </c>
      <c r="E70" s="1">
        <v>3500</v>
      </c>
      <c r="F70" s="1">
        <v>3500</v>
      </c>
      <c r="G70" s="1">
        <v>0</v>
      </c>
      <c r="H70" s="1">
        <v>0</v>
      </c>
      <c r="I70" s="1">
        <v>0</v>
      </c>
      <c r="J70" s="36"/>
      <c r="K70" s="1">
        <v>3500</v>
      </c>
      <c r="L70" s="1">
        <v>3500</v>
      </c>
      <c r="M70" s="1">
        <v>3500</v>
      </c>
      <c r="N70" s="1">
        <v>3500</v>
      </c>
      <c r="O70" s="1">
        <v>3500</v>
      </c>
      <c r="P70" s="1">
        <v>3500</v>
      </c>
      <c r="Q70" s="1">
        <v>3500</v>
      </c>
      <c r="R70" s="1">
        <v>3500</v>
      </c>
      <c r="S70" s="1">
        <v>0</v>
      </c>
      <c r="T70" s="36"/>
      <c r="U70" s="1">
        <v>3500</v>
      </c>
      <c r="V70" s="1">
        <v>3500</v>
      </c>
      <c r="W70" s="1">
        <v>3500</v>
      </c>
      <c r="X70" s="37">
        <v>3500</v>
      </c>
      <c r="Y70" s="37">
        <v>3500</v>
      </c>
      <c r="Z70" s="37">
        <v>3500</v>
      </c>
      <c r="AA70" s="37">
        <v>0</v>
      </c>
      <c r="AB70" s="37">
        <v>0</v>
      </c>
      <c r="AC70" s="38">
        <v>5100</v>
      </c>
    </row>
    <row r="71" spans="1:29" ht="243" customHeight="1">
      <c r="A71" s="39" t="s">
        <v>117</v>
      </c>
      <c r="B71" s="1">
        <v>0</v>
      </c>
      <c r="C71" s="36"/>
      <c r="D71" s="1">
        <v>200000</v>
      </c>
      <c r="E71" s="1">
        <v>200000</v>
      </c>
      <c r="F71" s="1">
        <v>200000</v>
      </c>
      <c r="G71" s="1">
        <v>200000</v>
      </c>
      <c r="H71" s="1">
        <v>200000</v>
      </c>
      <c r="I71" s="1">
        <v>124228.04</v>
      </c>
      <c r="J71" s="36"/>
      <c r="K71" s="1">
        <v>200000</v>
      </c>
      <c r="L71" s="1">
        <v>200000</v>
      </c>
      <c r="M71" s="1">
        <v>200000</v>
      </c>
      <c r="N71" s="1">
        <v>200000</v>
      </c>
      <c r="O71" s="1">
        <v>273500</v>
      </c>
      <c r="P71" s="1">
        <v>273500</v>
      </c>
      <c r="Q71" s="1">
        <v>273500</v>
      </c>
      <c r="R71" s="1">
        <v>273500</v>
      </c>
      <c r="S71" s="1">
        <f>66500+84805.45+25000</f>
        <v>176305.45</v>
      </c>
      <c r="T71" s="36"/>
      <c r="U71" s="1">
        <v>200000</v>
      </c>
      <c r="V71" s="1">
        <v>200000</v>
      </c>
      <c r="W71" s="1">
        <v>200000</v>
      </c>
      <c r="X71" s="37">
        <v>200000</v>
      </c>
      <c r="Y71" s="37">
        <v>200000</v>
      </c>
      <c r="Z71" s="37">
        <v>200000</v>
      </c>
      <c r="AA71" s="37">
        <f>367000+15967</f>
        <v>382967</v>
      </c>
      <c r="AB71" s="132">
        <f>367000+15967+54000</f>
        <v>436967</v>
      </c>
      <c r="AC71" s="38">
        <v>5200</v>
      </c>
    </row>
    <row r="72" spans="1:29" ht="225.75">
      <c r="A72" s="75" t="s">
        <v>110</v>
      </c>
      <c r="B72" s="1">
        <v>0</v>
      </c>
      <c r="C72" s="36"/>
      <c r="D72" s="1">
        <v>27925</v>
      </c>
      <c r="E72" s="1">
        <v>27925</v>
      </c>
      <c r="F72" s="1">
        <v>27925</v>
      </c>
      <c r="G72" s="1">
        <v>22785</v>
      </c>
      <c r="H72" s="1">
        <v>12500</v>
      </c>
      <c r="I72" s="1">
        <v>0</v>
      </c>
      <c r="J72" s="36"/>
      <c r="K72" s="1">
        <v>20800</v>
      </c>
      <c r="L72" s="1">
        <v>15338</v>
      </c>
      <c r="M72" s="1">
        <v>7500</v>
      </c>
      <c r="N72" s="1">
        <v>7500</v>
      </c>
      <c r="O72" s="1">
        <v>7500</v>
      </c>
      <c r="P72" s="1">
        <v>7500</v>
      </c>
      <c r="Q72" s="1">
        <v>7500</v>
      </c>
      <c r="R72" s="1">
        <v>7500</v>
      </c>
      <c r="S72" s="1">
        <v>0</v>
      </c>
      <c r="T72" s="36"/>
      <c r="U72" s="1">
        <v>20800</v>
      </c>
      <c r="V72" s="1">
        <v>15338</v>
      </c>
      <c r="W72" s="1">
        <v>7500</v>
      </c>
      <c r="X72" s="37">
        <v>7500</v>
      </c>
      <c r="Y72" s="37">
        <v>7500</v>
      </c>
      <c r="Z72" s="37">
        <v>7500</v>
      </c>
      <c r="AA72" s="37">
        <v>3000</v>
      </c>
      <c r="AB72" s="37">
        <v>3000</v>
      </c>
      <c r="AC72" s="38">
        <v>5100</v>
      </c>
    </row>
    <row r="73" spans="1:29" ht="60.75">
      <c r="A73" s="74" t="s">
        <v>111</v>
      </c>
      <c r="B73" s="1">
        <v>0</v>
      </c>
      <c r="C73" s="36"/>
      <c r="D73" s="1">
        <v>15000</v>
      </c>
      <c r="E73" s="1">
        <v>15000</v>
      </c>
      <c r="F73" s="1">
        <v>15000</v>
      </c>
      <c r="G73" s="1">
        <v>0</v>
      </c>
      <c r="H73" s="1">
        <v>0</v>
      </c>
      <c r="I73" s="1">
        <v>0</v>
      </c>
      <c r="J73" s="36"/>
      <c r="K73" s="1">
        <v>20000</v>
      </c>
      <c r="L73" s="1">
        <v>0</v>
      </c>
      <c r="M73" s="1">
        <v>0</v>
      </c>
      <c r="N73" s="1">
        <v>0</v>
      </c>
      <c r="O73" s="1">
        <v>0</v>
      </c>
      <c r="P73" s="1">
        <v>0</v>
      </c>
      <c r="Q73" s="1">
        <v>0</v>
      </c>
      <c r="R73" s="1">
        <v>0</v>
      </c>
      <c r="S73" s="1">
        <v>0</v>
      </c>
      <c r="T73" s="36"/>
      <c r="U73" s="1">
        <v>20000</v>
      </c>
      <c r="V73" s="1">
        <v>0</v>
      </c>
      <c r="W73" s="1">
        <v>0</v>
      </c>
      <c r="X73" s="37">
        <v>0</v>
      </c>
      <c r="Y73" s="37"/>
      <c r="Z73" s="37"/>
      <c r="AA73" s="37"/>
      <c r="AB73" s="37"/>
      <c r="AC73" s="38">
        <v>5100</v>
      </c>
    </row>
    <row r="74" spans="1:29" ht="45.75">
      <c r="A74" s="74" t="s">
        <v>112</v>
      </c>
      <c r="B74" s="1">
        <v>0</v>
      </c>
      <c r="C74" s="36"/>
      <c r="D74" s="1">
        <v>50000</v>
      </c>
      <c r="E74" s="1">
        <v>50000</v>
      </c>
      <c r="F74" s="1">
        <v>50000</v>
      </c>
      <c r="G74" s="1">
        <v>0</v>
      </c>
      <c r="H74" s="1">
        <v>0</v>
      </c>
      <c r="I74" s="1">
        <v>0</v>
      </c>
      <c r="J74" s="36"/>
      <c r="K74" s="1">
        <v>50000</v>
      </c>
      <c r="L74" s="1">
        <v>0</v>
      </c>
      <c r="M74" s="1">
        <v>0</v>
      </c>
      <c r="N74" s="1">
        <v>0</v>
      </c>
      <c r="O74" s="1">
        <v>0</v>
      </c>
      <c r="P74" s="1">
        <v>0</v>
      </c>
      <c r="Q74" s="1">
        <v>0</v>
      </c>
      <c r="R74" s="1">
        <v>0</v>
      </c>
      <c r="S74" s="1">
        <v>0</v>
      </c>
      <c r="T74" s="36"/>
      <c r="U74" s="1">
        <v>50000</v>
      </c>
      <c r="V74" s="1">
        <v>0</v>
      </c>
      <c r="W74" s="1">
        <v>0</v>
      </c>
      <c r="X74" s="37">
        <v>0</v>
      </c>
      <c r="Y74" s="37"/>
      <c r="Z74" s="37"/>
      <c r="AA74" s="37"/>
      <c r="AB74" s="37"/>
      <c r="AC74" s="38">
        <v>5100</v>
      </c>
    </row>
    <row r="75" spans="1:29" ht="117" customHeight="1" thickBot="1">
      <c r="A75" s="82" t="s">
        <v>118</v>
      </c>
      <c r="B75" s="1">
        <v>0</v>
      </c>
      <c r="C75" s="36"/>
      <c r="D75" s="1">
        <v>0</v>
      </c>
      <c r="E75" s="1">
        <v>0</v>
      </c>
      <c r="F75" s="1">
        <v>0</v>
      </c>
      <c r="G75" s="1">
        <v>50000</v>
      </c>
      <c r="H75" s="1">
        <v>50000</v>
      </c>
      <c r="I75" s="1">
        <v>0</v>
      </c>
      <c r="J75" s="36"/>
      <c r="K75" s="1">
        <v>0</v>
      </c>
      <c r="L75" s="1">
        <v>50000</v>
      </c>
      <c r="M75" s="1">
        <v>50000</v>
      </c>
      <c r="N75" s="1">
        <v>50000</v>
      </c>
      <c r="O75" s="1">
        <v>50000</v>
      </c>
      <c r="P75" s="1">
        <v>50000</v>
      </c>
      <c r="Q75" s="1">
        <v>50000</v>
      </c>
      <c r="R75" s="1">
        <v>50000</v>
      </c>
      <c r="S75" s="1">
        <f>25000+10125+10000</f>
        <v>45125</v>
      </c>
      <c r="T75" s="36"/>
      <c r="U75" s="1">
        <v>0</v>
      </c>
      <c r="V75" s="1">
        <v>50000</v>
      </c>
      <c r="W75" s="1">
        <v>50000</v>
      </c>
      <c r="X75" s="37">
        <v>50000</v>
      </c>
      <c r="Y75" s="37">
        <v>50000</v>
      </c>
      <c r="Z75" s="37">
        <v>50000</v>
      </c>
      <c r="AA75" s="37">
        <v>50000</v>
      </c>
      <c r="AB75" s="132">
        <v>4875</v>
      </c>
      <c r="AC75" s="50">
        <v>5100</v>
      </c>
    </row>
    <row r="76" spans="1:29" ht="120.75">
      <c r="A76" s="83" t="s">
        <v>119</v>
      </c>
      <c r="B76" s="1">
        <v>0</v>
      </c>
      <c r="C76" s="36"/>
      <c r="D76" s="1">
        <v>0</v>
      </c>
      <c r="E76" s="41">
        <v>0</v>
      </c>
      <c r="F76" s="41">
        <v>0</v>
      </c>
      <c r="G76" s="41">
        <v>0</v>
      </c>
      <c r="H76" s="41">
        <v>0</v>
      </c>
      <c r="I76" s="1">
        <v>0</v>
      </c>
      <c r="J76" s="36"/>
      <c r="K76" s="1">
        <v>0</v>
      </c>
      <c r="L76" s="1">
        <v>0</v>
      </c>
      <c r="M76" s="1">
        <v>0</v>
      </c>
      <c r="N76" s="1">
        <v>0</v>
      </c>
      <c r="O76" s="1">
        <v>0</v>
      </c>
      <c r="P76" s="1">
        <v>0</v>
      </c>
      <c r="Q76" s="1">
        <v>0</v>
      </c>
      <c r="R76" s="1">
        <v>10000</v>
      </c>
      <c r="S76" s="1">
        <v>0</v>
      </c>
      <c r="T76" s="36"/>
      <c r="U76" s="1">
        <v>0</v>
      </c>
      <c r="V76" s="1"/>
      <c r="W76" s="1"/>
      <c r="X76" s="1">
        <v>0</v>
      </c>
      <c r="Y76" s="37">
        <v>10000</v>
      </c>
      <c r="Z76" s="37">
        <v>10000</v>
      </c>
      <c r="AA76" s="37">
        <v>2850</v>
      </c>
      <c r="AB76" s="37">
        <v>2850</v>
      </c>
      <c r="AC76" s="84">
        <v>5100</v>
      </c>
    </row>
    <row r="77" spans="1:29" ht="93.75" customHeight="1" thickBot="1">
      <c r="A77" s="83" t="s">
        <v>120</v>
      </c>
      <c r="B77" s="1">
        <v>0</v>
      </c>
      <c r="C77" s="36"/>
      <c r="D77" s="1">
        <v>0</v>
      </c>
      <c r="E77" s="41"/>
      <c r="F77" s="41"/>
      <c r="G77" s="41"/>
      <c r="H77" s="41"/>
      <c r="I77" s="1">
        <v>0</v>
      </c>
      <c r="J77" s="36"/>
      <c r="K77" s="1">
        <v>0</v>
      </c>
      <c r="L77" s="1">
        <v>0</v>
      </c>
      <c r="M77" s="1">
        <v>0</v>
      </c>
      <c r="N77" s="1">
        <v>0</v>
      </c>
      <c r="O77" s="1">
        <v>0</v>
      </c>
      <c r="P77" s="1">
        <v>0</v>
      </c>
      <c r="Q77" s="1">
        <v>0</v>
      </c>
      <c r="R77" s="1">
        <v>0</v>
      </c>
      <c r="S77" s="1">
        <v>0</v>
      </c>
      <c r="T77" s="36"/>
      <c r="U77" s="1">
        <v>0</v>
      </c>
      <c r="V77" s="1">
        <v>0</v>
      </c>
      <c r="W77" s="1">
        <v>0</v>
      </c>
      <c r="X77" s="1">
        <v>0</v>
      </c>
      <c r="Y77" s="37">
        <v>20000</v>
      </c>
      <c r="Z77" s="37">
        <v>20000</v>
      </c>
      <c r="AA77" s="37">
        <v>0</v>
      </c>
      <c r="AB77" s="37">
        <v>0</v>
      </c>
      <c r="AC77" s="85">
        <v>5100</v>
      </c>
    </row>
    <row r="78" spans="1:29" ht="30.75" thickBot="1">
      <c r="A78" s="86" t="s">
        <v>22</v>
      </c>
      <c r="B78" s="87">
        <f>SUM(B69:B76)</f>
        <v>0</v>
      </c>
      <c r="C78" s="88"/>
      <c r="D78" s="87">
        <f t="shared" ref="D78:I78" si="14">SUM(D69:D75)</f>
        <v>296425</v>
      </c>
      <c r="E78" s="87">
        <f t="shared" si="14"/>
        <v>296425</v>
      </c>
      <c r="F78" s="87">
        <f t="shared" si="14"/>
        <v>296425</v>
      </c>
      <c r="G78" s="87">
        <f t="shared" si="14"/>
        <v>272785</v>
      </c>
      <c r="H78" s="87">
        <f t="shared" si="14"/>
        <v>262500</v>
      </c>
      <c r="I78" s="87">
        <f t="shared" si="14"/>
        <v>124228.04</v>
      </c>
      <c r="J78" s="88"/>
      <c r="K78" s="87">
        <f t="shared" ref="K78:Q78" si="15">SUM(K69:K75)</f>
        <v>294300</v>
      </c>
      <c r="L78" s="87">
        <f t="shared" si="15"/>
        <v>268838</v>
      </c>
      <c r="M78" s="87">
        <f t="shared" si="15"/>
        <v>261000</v>
      </c>
      <c r="N78" s="87">
        <f>SUM(N69:N75)</f>
        <v>261000</v>
      </c>
      <c r="O78" s="87">
        <f t="shared" si="15"/>
        <v>334500</v>
      </c>
      <c r="P78" s="87">
        <f t="shared" si="15"/>
        <v>334500</v>
      </c>
      <c r="Q78" s="87">
        <f t="shared" si="15"/>
        <v>334500</v>
      </c>
      <c r="R78" s="87">
        <f>SUM(R69:R76)</f>
        <v>344500</v>
      </c>
      <c r="S78" s="87">
        <f>SUM(S69:S76)</f>
        <v>221430.45</v>
      </c>
      <c r="T78" s="88"/>
      <c r="U78" s="87">
        <f>SUM(U69:U76)</f>
        <v>294300</v>
      </c>
      <c r="V78" s="87">
        <f>SUM(V69:V75)</f>
        <v>268838</v>
      </c>
      <c r="W78" s="87">
        <f>SUM(W69:W75)</f>
        <v>261000</v>
      </c>
      <c r="X78" s="89">
        <f>SUM(X69:X76)</f>
        <v>261000</v>
      </c>
      <c r="Y78" s="89">
        <f>SUM(Y69:Y77)</f>
        <v>291000</v>
      </c>
      <c r="Z78" s="89">
        <f>SUM(Z69:Z77)</f>
        <v>291000</v>
      </c>
      <c r="AA78" s="89">
        <f>SUM(AA69:AA77)</f>
        <v>438817</v>
      </c>
      <c r="AB78" s="89">
        <f>SUM(AB69:AB77)</f>
        <v>447692</v>
      </c>
      <c r="AC78" s="90" t="s">
        <v>6</v>
      </c>
    </row>
    <row r="79" spans="1:29" ht="158.25" customHeight="1">
      <c r="A79" s="91" t="s">
        <v>113</v>
      </c>
      <c r="B79" s="92">
        <v>0</v>
      </c>
      <c r="C79" s="93"/>
      <c r="D79" s="92">
        <v>0</v>
      </c>
      <c r="E79" s="92">
        <v>0</v>
      </c>
      <c r="F79" s="92"/>
      <c r="G79" s="92"/>
      <c r="H79" s="92"/>
      <c r="I79" s="92">
        <v>0</v>
      </c>
      <c r="J79" s="93"/>
      <c r="K79" s="92">
        <v>0</v>
      </c>
      <c r="L79" s="92"/>
      <c r="M79" s="92"/>
      <c r="N79" s="92"/>
      <c r="O79" s="92"/>
      <c r="P79" s="92">
        <v>8673</v>
      </c>
      <c r="Q79" s="92">
        <v>8673</v>
      </c>
      <c r="R79" s="92">
        <v>8673</v>
      </c>
      <c r="S79" s="92">
        <v>8672.0400000000009</v>
      </c>
      <c r="T79" s="93"/>
      <c r="U79" s="92">
        <v>0</v>
      </c>
      <c r="V79" s="92"/>
      <c r="W79" s="92"/>
      <c r="X79" s="94">
        <v>0</v>
      </c>
      <c r="Y79" s="94">
        <v>0</v>
      </c>
      <c r="Z79" s="94">
        <v>0</v>
      </c>
      <c r="AA79" s="94">
        <v>0</v>
      </c>
      <c r="AB79" s="94">
        <v>0</v>
      </c>
      <c r="AC79" s="60">
        <v>6400</v>
      </c>
    </row>
    <row r="80" spans="1:29" thickBot="1">
      <c r="A80" s="95"/>
      <c r="B80" s="96"/>
      <c r="C80" s="97"/>
      <c r="D80" s="98"/>
      <c r="E80" s="98"/>
      <c r="F80" s="98"/>
      <c r="G80" s="98"/>
      <c r="H80" s="98"/>
      <c r="I80" s="98"/>
      <c r="J80" s="99"/>
      <c r="K80" s="98"/>
      <c r="L80" s="98"/>
      <c r="M80" s="98"/>
      <c r="N80" s="98"/>
      <c r="O80" s="98"/>
      <c r="P80" s="98"/>
      <c r="Q80" s="98"/>
      <c r="R80" s="98"/>
      <c r="S80" s="98"/>
      <c r="T80" s="99"/>
      <c r="U80" s="98"/>
      <c r="V80" s="98"/>
      <c r="W80" s="98"/>
      <c r="X80" s="100"/>
      <c r="Y80" s="100"/>
      <c r="Z80" s="100"/>
      <c r="AA80" s="100"/>
      <c r="AB80" s="100"/>
      <c r="AC80" s="50"/>
    </row>
    <row r="81" spans="1:29" ht="30.75" thickBot="1">
      <c r="A81" s="101" t="s">
        <v>23</v>
      </c>
      <c r="B81" s="102">
        <f t="shared" ref="B81:W81" si="16">SUM(B79:B80)</f>
        <v>0</v>
      </c>
      <c r="C81" s="53"/>
      <c r="D81" s="52">
        <f t="shared" si="16"/>
        <v>0</v>
      </c>
      <c r="E81" s="52">
        <f t="shared" si="16"/>
        <v>0</v>
      </c>
      <c r="F81" s="52">
        <f t="shared" si="16"/>
        <v>0</v>
      </c>
      <c r="G81" s="52">
        <f t="shared" si="16"/>
        <v>0</v>
      </c>
      <c r="H81" s="52">
        <f t="shared" si="16"/>
        <v>0</v>
      </c>
      <c r="I81" s="52">
        <f t="shared" si="16"/>
        <v>0</v>
      </c>
      <c r="J81" s="53"/>
      <c r="K81" s="52">
        <f t="shared" si="16"/>
        <v>0</v>
      </c>
      <c r="L81" s="52">
        <f t="shared" si="16"/>
        <v>0</v>
      </c>
      <c r="M81" s="52">
        <f t="shared" si="16"/>
        <v>0</v>
      </c>
      <c r="N81" s="52">
        <f t="shared" si="16"/>
        <v>0</v>
      </c>
      <c r="O81" s="52">
        <f t="shared" si="16"/>
        <v>0</v>
      </c>
      <c r="P81" s="52">
        <f t="shared" si="16"/>
        <v>8673</v>
      </c>
      <c r="Q81" s="52">
        <f t="shared" si="16"/>
        <v>8673</v>
      </c>
      <c r="R81" s="52">
        <f t="shared" si="16"/>
        <v>8673</v>
      </c>
      <c r="S81" s="52">
        <f>SUM(S79:S80)</f>
        <v>8672.0400000000009</v>
      </c>
      <c r="T81" s="53"/>
      <c r="U81" s="52">
        <f t="shared" si="16"/>
        <v>0</v>
      </c>
      <c r="V81" s="52">
        <f t="shared" si="16"/>
        <v>0</v>
      </c>
      <c r="W81" s="103">
        <f t="shared" si="16"/>
        <v>0</v>
      </c>
      <c r="X81" s="103"/>
      <c r="Y81" s="104"/>
      <c r="Z81" s="104"/>
      <c r="AA81" s="104"/>
      <c r="AB81" s="104"/>
      <c r="AC81" s="55" t="s">
        <v>1</v>
      </c>
    </row>
    <row r="82" spans="1:29" thickBot="1">
      <c r="A82" s="105" t="s">
        <v>11</v>
      </c>
      <c r="B82" s="102">
        <f>SUM(B81,B78,B68,B53,B36,B27)</f>
        <v>0</v>
      </c>
      <c r="C82" s="53"/>
      <c r="D82" s="52">
        <f t="shared" ref="D82:I82" si="17">SUM(D81,D78,D68,D53,D36,D27)</f>
        <v>1878640</v>
      </c>
      <c r="E82" s="52">
        <f t="shared" si="17"/>
        <v>1878640</v>
      </c>
      <c r="F82" s="52">
        <f t="shared" si="17"/>
        <v>1878640</v>
      </c>
      <c r="G82" s="52">
        <f t="shared" si="17"/>
        <v>1878640</v>
      </c>
      <c r="H82" s="52">
        <f t="shared" si="17"/>
        <v>1878640</v>
      </c>
      <c r="I82" s="52">
        <f t="shared" si="17"/>
        <v>1310071.1200000001</v>
      </c>
      <c r="J82" s="53"/>
      <c r="K82" s="52">
        <f t="shared" ref="K82:S82" si="18">SUM(K81,K78,K68,K53,K36,K27)</f>
        <v>1893635</v>
      </c>
      <c r="L82" s="52">
        <f t="shared" si="18"/>
        <v>1893635</v>
      </c>
      <c r="M82" s="52">
        <f t="shared" si="18"/>
        <v>1893635</v>
      </c>
      <c r="N82" s="52">
        <f t="shared" si="18"/>
        <v>2413781.7800000003</v>
      </c>
      <c r="O82" s="52">
        <f t="shared" si="18"/>
        <v>2413781.7800000003</v>
      </c>
      <c r="P82" s="52">
        <f t="shared" si="18"/>
        <v>2413781.7800000003</v>
      </c>
      <c r="Q82" s="52">
        <f t="shared" si="18"/>
        <v>2413781.7800000003</v>
      </c>
      <c r="R82" s="52">
        <f t="shared" si="18"/>
        <v>2468822.7800000003</v>
      </c>
      <c r="S82" s="52">
        <f t="shared" si="18"/>
        <v>2068564.15</v>
      </c>
      <c r="T82" s="53"/>
      <c r="U82" s="52">
        <f t="shared" ref="U82:Z82" si="19">SUM(U81,U78,U68,U53,U36,U27)</f>
        <v>1892691</v>
      </c>
      <c r="V82" s="52">
        <f t="shared" si="19"/>
        <v>1892691</v>
      </c>
      <c r="W82" s="103">
        <f t="shared" si="19"/>
        <v>1892691</v>
      </c>
      <c r="X82" s="103">
        <f t="shared" si="19"/>
        <v>1892691</v>
      </c>
      <c r="Y82" s="104">
        <f t="shared" si="19"/>
        <v>2223243</v>
      </c>
      <c r="Z82" s="104">
        <f t="shared" si="19"/>
        <v>2223243</v>
      </c>
      <c r="AA82" s="104">
        <f t="shared" ref="AA82:AB82" si="20">SUM(AA81,AA78,AA68,AA53,AA36,AA27)</f>
        <v>2223243</v>
      </c>
      <c r="AB82" s="104">
        <f t="shared" si="20"/>
        <v>2223243</v>
      </c>
      <c r="AC82" s="55"/>
    </row>
    <row r="83" spans="1:29" s="111" customFormat="1">
      <c r="A83" s="106" t="s">
        <v>46</v>
      </c>
      <c r="B83" s="107"/>
      <c r="C83" s="108"/>
      <c r="D83" s="107"/>
      <c r="E83" s="107"/>
      <c r="F83" s="107"/>
      <c r="G83" s="107"/>
      <c r="H83" s="107"/>
      <c r="I83" s="107"/>
      <c r="J83" s="108"/>
      <c r="K83" s="107"/>
      <c r="L83" s="107"/>
      <c r="M83" s="107"/>
      <c r="N83" s="107"/>
      <c r="O83" s="107"/>
      <c r="P83" s="107"/>
      <c r="Q83" s="107"/>
      <c r="R83" s="107"/>
      <c r="S83" s="107"/>
      <c r="T83" s="108"/>
      <c r="U83" s="107"/>
      <c r="V83" s="107"/>
      <c r="W83" s="107"/>
      <c r="X83" s="109"/>
      <c r="Y83" s="109"/>
      <c r="Z83" s="109"/>
      <c r="AA83" s="109"/>
      <c r="AB83" s="109"/>
      <c r="AC83" s="110"/>
    </row>
    <row r="84" spans="1:29" s="111" customFormat="1" ht="15">
      <c r="A84" s="112" t="s">
        <v>125</v>
      </c>
      <c r="B84" s="113"/>
      <c r="C84" s="114"/>
      <c r="D84" s="113"/>
      <c r="E84" s="113"/>
      <c r="F84" s="113"/>
      <c r="G84" s="113"/>
      <c r="H84" s="113"/>
      <c r="I84" s="113"/>
      <c r="J84" s="114"/>
      <c r="K84" s="113"/>
      <c r="L84" s="113"/>
      <c r="M84" s="113"/>
      <c r="N84" s="113"/>
      <c r="O84" s="113"/>
      <c r="P84" s="113"/>
      <c r="Q84" s="113"/>
      <c r="R84" s="113"/>
      <c r="S84" s="113"/>
      <c r="T84" s="114"/>
      <c r="U84" s="113"/>
      <c r="V84" s="113"/>
      <c r="W84" s="113"/>
      <c r="X84" s="115"/>
      <c r="Y84" s="115"/>
      <c r="Z84" s="115"/>
      <c r="AA84" s="115"/>
      <c r="AB84" s="115"/>
      <c r="AC84" s="42">
        <v>7310</v>
      </c>
    </row>
    <row r="85" spans="1:29" ht="12.75">
      <c r="A85" s="116" t="s">
        <v>14</v>
      </c>
      <c r="B85" s="92">
        <v>0</v>
      </c>
      <c r="C85" s="117"/>
      <c r="D85" s="118">
        <v>71360</v>
      </c>
      <c r="E85" s="118">
        <v>71360</v>
      </c>
      <c r="F85" s="118">
        <v>71360</v>
      </c>
      <c r="G85" s="118">
        <v>71360</v>
      </c>
      <c r="H85" s="118">
        <v>71360</v>
      </c>
      <c r="I85" s="118">
        <v>38647.1</v>
      </c>
      <c r="J85" s="114"/>
      <c r="K85" s="118">
        <v>56365</v>
      </c>
      <c r="L85" s="118">
        <v>56365</v>
      </c>
      <c r="M85" s="118">
        <v>56365</v>
      </c>
      <c r="N85" s="118">
        <v>80621</v>
      </c>
      <c r="O85" s="118">
        <v>80621</v>
      </c>
      <c r="P85" s="118">
        <v>80621</v>
      </c>
      <c r="Q85" s="118">
        <v>80621</v>
      </c>
      <c r="R85" s="118">
        <f>80621+1838</f>
        <v>82459</v>
      </c>
      <c r="S85" s="118">
        <v>68801.36</v>
      </c>
      <c r="T85" s="114"/>
      <c r="U85" s="118">
        <v>57309</v>
      </c>
      <c r="V85" s="118">
        <v>57309</v>
      </c>
      <c r="W85" s="119">
        <v>57309</v>
      </c>
      <c r="X85" s="119">
        <v>57309</v>
      </c>
      <c r="Y85" s="120">
        <f>ROUNDUP(Y82*0.0519,0)</f>
        <v>115387</v>
      </c>
      <c r="Z85" s="120">
        <v>115387</v>
      </c>
      <c r="AA85" s="120">
        <v>115387</v>
      </c>
      <c r="AB85" s="120">
        <v>115387</v>
      </c>
      <c r="AC85" s="121"/>
    </row>
    <row r="86" spans="1:29" ht="13.5" thickBot="1">
      <c r="A86" s="122" t="s">
        <v>24</v>
      </c>
      <c r="B86" s="123">
        <f t="shared" ref="B86:X86" si="21">B85</f>
        <v>0</v>
      </c>
      <c r="C86" s="124"/>
      <c r="D86" s="125">
        <f t="shared" si="21"/>
        <v>71360</v>
      </c>
      <c r="E86" s="125">
        <f t="shared" si="21"/>
        <v>71360</v>
      </c>
      <c r="F86" s="125">
        <f t="shared" si="21"/>
        <v>71360</v>
      </c>
      <c r="G86" s="125">
        <f t="shared" si="21"/>
        <v>71360</v>
      </c>
      <c r="H86" s="125">
        <f t="shared" si="21"/>
        <v>71360</v>
      </c>
      <c r="I86" s="125">
        <f t="shared" si="21"/>
        <v>38647.1</v>
      </c>
      <c r="J86" s="124"/>
      <c r="K86" s="125">
        <f t="shared" si="21"/>
        <v>56365</v>
      </c>
      <c r="L86" s="125">
        <f t="shared" si="21"/>
        <v>56365</v>
      </c>
      <c r="M86" s="125">
        <f t="shared" si="21"/>
        <v>56365</v>
      </c>
      <c r="N86" s="125">
        <f t="shared" si="21"/>
        <v>80621</v>
      </c>
      <c r="O86" s="125">
        <f t="shared" si="21"/>
        <v>80621</v>
      </c>
      <c r="P86" s="125">
        <f t="shared" si="21"/>
        <v>80621</v>
      </c>
      <c r="Q86" s="125">
        <f t="shared" si="21"/>
        <v>80621</v>
      </c>
      <c r="R86" s="125">
        <f t="shared" si="21"/>
        <v>82459</v>
      </c>
      <c r="S86" s="125">
        <f>S85</f>
        <v>68801.36</v>
      </c>
      <c r="T86" s="124"/>
      <c r="U86" s="125">
        <f t="shared" si="21"/>
        <v>57309</v>
      </c>
      <c r="V86" s="126">
        <f t="shared" si="21"/>
        <v>57309</v>
      </c>
      <c r="W86" s="126">
        <f t="shared" si="21"/>
        <v>57309</v>
      </c>
      <c r="X86" s="126">
        <f t="shared" si="21"/>
        <v>57309</v>
      </c>
      <c r="Y86" s="125">
        <f>Y85</f>
        <v>115387</v>
      </c>
      <c r="Z86" s="125">
        <f>Z85</f>
        <v>115387</v>
      </c>
      <c r="AA86" s="125">
        <f>AA85</f>
        <v>115387</v>
      </c>
      <c r="AB86" s="125">
        <f>AB85</f>
        <v>115387</v>
      </c>
      <c r="AC86" s="127" t="s">
        <v>10</v>
      </c>
    </row>
    <row r="87" spans="1:29" thickBot="1">
      <c r="A87" s="105" t="s">
        <v>12</v>
      </c>
      <c r="B87" s="128"/>
      <c r="C87" s="129"/>
      <c r="D87" s="52">
        <f t="shared" ref="D87:I87" si="22">D82+D86</f>
        <v>1950000</v>
      </c>
      <c r="E87" s="52">
        <f t="shared" si="22"/>
        <v>1950000</v>
      </c>
      <c r="F87" s="52">
        <f t="shared" si="22"/>
        <v>1950000</v>
      </c>
      <c r="G87" s="52">
        <f t="shared" si="22"/>
        <v>1950000</v>
      </c>
      <c r="H87" s="52">
        <f t="shared" si="22"/>
        <v>1950000</v>
      </c>
      <c r="I87" s="52">
        <f t="shared" si="22"/>
        <v>1348718.2200000002</v>
      </c>
      <c r="J87" s="53"/>
      <c r="K87" s="52">
        <f t="shared" ref="K87:R87" si="23">K82+K86</f>
        <v>1950000</v>
      </c>
      <c r="L87" s="52">
        <f t="shared" si="23"/>
        <v>1950000</v>
      </c>
      <c r="M87" s="52">
        <f t="shared" si="23"/>
        <v>1950000</v>
      </c>
      <c r="N87" s="52">
        <f t="shared" si="23"/>
        <v>2494402.7800000003</v>
      </c>
      <c r="O87" s="52">
        <f t="shared" si="23"/>
        <v>2494402.7800000003</v>
      </c>
      <c r="P87" s="52">
        <f t="shared" si="23"/>
        <v>2494402.7800000003</v>
      </c>
      <c r="Q87" s="52">
        <f t="shared" si="23"/>
        <v>2494402.7800000003</v>
      </c>
      <c r="R87" s="52">
        <f t="shared" si="23"/>
        <v>2551281.7800000003</v>
      </c>
      <c r="S87" s="52">
        <f>S82+S86</f>
        <v>2137365.5099999998</v>
      </c>
      <c r="T87" s="53"/>
      <c r="U87" s="52">
        <f t="shared" ref="U87:Z87" si="24">U82+U86</f>
        <v>1950000</v>
      </c>
      <c r="V87" s="52">
        <f t="shared" si="24"/>
        <v>1950000</v>
      </c>
      <c r="W87" s="52">
        <f t="shared" si="24"/>
        <v>1950000</v>
      </c>
      <c r="X87" s="54">
        <f t="shared" si="24"/>
        <v>1950000</v>
      </c>
      <c r="Y87" s="54">
        <f t="shared" si="24"/>
        <v>2338630</v>
      </c>
      <c r="Z87" s="54">
        <f t="shared" si="24"/>
        <v>2338630</v>
      </c>
      <c r="AA87" s="54">
        <f t="shared" ref="AA87:AB87" si="25">AA82+AA86</f>
        <v>2338630</v>
      </c>
      <c r="AB87" s="54">
        <f t="shared" si="25"/>
        <v>2338630</v>
      </c>
      <c r="AC87" s="55"/>
    </row>
    <row r="89" spans="1:29">
      <c r="D89" s="130" t="b">
        <f>1950000=D87</f>
        <v>1</v>
      </c>
      <c r="E89" s="130" t="b">
        <f>1950000=E87</f>
        <v>1</v>
      </c>
      <c r="F89" s="130" t="b">
        <f>1950000=F87</f>
        <v>1</v>
      </c>
      <c r="G89" s="130" t="b">
        <f>1950000=G87</f>
        <v>1</v>
      </c>
      <c r="H89" s="130" t="b">
        <f>1950000=H87</f>
        <v>1</v>
      </c>
      <c r="I89" s="130" t="b">
        <f>1348718.22=I87</f>
        <v>1</v>
      </c>
      <c r="K89" s="130" t="b">
        <f>1950000=K87</f>
        <v>1</v>
      </c>
      <c r="L89" s="130" t="b">
        <f>1950000=L87</f>
        <v>1</v>
      </c>
      <c r="M89" s="130" t="b">
        <f>1950000=M87</f>
        <v>1</v>
      </c>
      <c r="N89" s="130" t="b">
        <f>2494402.78=N87</f>
        <v>1</v>
      </c>
      <c r="O89" s="130" t="b">
        <f>2494402.78=O87</f>
        <v>1</v>
      </c>
      <c r="P89" s="130" t="b">
        <f>2494402.78=P87</f>
        <v>1</v>
      </c>
      <c r="Q89" s="130" t="b">
        <f>2494402.78=Q87</f>
        <v>1</v>
      </c>
      <c r="R89" s="130" t="b">
        <f>2551281.78=R87</f>
        <v>1</v>
      </c>
      <c r="S89" s="130" t="b">
        <f>2137365.51=S87</f>
        <v>1</v>
      </c>
      <c r="U89" s="130" t="b">
        <f>1950000=U87</f>
        <v>1</v>
      </c>
      <c r="V89" s="130" t="b">
        <f>1950000=V87</f>
        <v>1</v>
      </c>
      <c r="W89" s="130" t="b">
        <f>1950000=W87</f>
        <v>1</v>
      </c>
      <c r="X89" s="130" t="b">
        <f>1950000=X87</f>
        <v>1</v>
      </c>
      <c r="Y89" s="130" t="b">
        <f>1950000-25286+413916=Y87</f>
        <v>1</v>
      </c>
      <c r="Z89" s="130" t="b">
        <f>1950000-25286+413916=Z87</f>
        <v>1</v>
      </c>
      <c r="AA89" s="130" t="b">
        <f>1950000-25286+413916=AA87</f>
        <v>1</v>
      </c>
      <c r="AB89" s="130" t="b">
        <f>1950000-25286+413916=AB87</f>
        <v>1</v>
      </c>
    </row>
    <row r="92" spans="1:29">
      <c r="Y92" s="18" t="s">
        <v>81</v>
      </c>
      <c r="Z92" s="131">
        <f>Z87-2338630</f>
        <v>0</v>
      </c>
      <c r="AA92" s="131">
        <f>AA87-2338630</f>
        <v>0</v>
      </c>
      <c r="AB92" s="131">
        <f>AB87-2338630</f>
        <v>0</v>
      </c>
    </row>
  </sheetData>
  <sheetProtection password="BB84" sheet="1" objects="1" scenarios="1"/>
  <mergeCells count="5">
    <mergeCell ref="A5:AC5"/>
    <mergeCell ref="AC7:AC9"/>
    <mergeCell ref="A7:A9"/>
    <mergeCell ref="B8:U8"/>
    <mergeCell ref="B7:U7"/>
  </mergeCells>
  <printOptions horizontalCentered="1"/>
  <pageMargins left="0.25" right="0.25" top="0.75" bottom="0.75" header="0.3" footer="0.3"/>
  <pageSetup scale="70" orientation="landscape" cellComments="asDisplayed" r:id="rId1"/>
  <headerFooter>
    <oddFooter>&amp;L&amp;"Arial,Regular"Manual Arts Senior High School
Rev. 04.28.15&amp;R&amp;"Arial,Regular"&amp;P of &amp;N</oddFoot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Manual Arts - Narrative</vt:lpstr>
      <vt:lpstr>'Manual Arts - Narrative'!Print_Area</vt:lpstr>
      <vt:lpstr>'Manual Arts - Narrative'!Print_Titles</vt:lpstr>
    </vt:vector>
  </TitlesOfParts>
  <Company>California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 Cohort 2 Budget Documents for Highland Elementary - Title I (CA Dept of Education)</dc:title>
  <dc:subject>An electronic version of the budget documents for the School Improvement Grant, Cohort 2, that was submitted for Highland Elementary.</dc:subject>
  <dc:creator>TWilliamson</dc:creator>
  <cp:keywords>sig, school improvement grant, watsonville, budget</cp:keywords>
  <cp:lastModifiedBy>Windows User</cp:lastModifiedBy>
  <cp:lastPrinted>2015-05-13T20:11:41Z</cp:lastPrinted>
  <dcterms:created xsi:type="dcterms:W3CDTF">2011-09-27T21:58:19Z</dcterms:created>
  <dcterms:modified xsi:type="dcterms:W3CDTF">2015-06-15T21:30:43Z</dcterms:modified>
</cp:coreProperties>
</file>